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boerenbond-my.sharepoint.com/personal/lieven_vancoillie_boerenbond_be/Documents/Bureaublad/"/>
    </mc:Choice>
  </mc:AlternateContent>
  <xr:revisionPtr revIDLastSave="0" documentId="8_{F22C567C-307C-427B-B6B7-F71FB9EA8A6C}" xr6:coauthVersionLast="47" xr6:coauthVersionMax="47" xr10:uidLastSave="{00000000-0000-0000-0000-000000000000}"/>
  <bookViews>
    <workbookView xWindow="2920" yWindow="200" windowWidth="9970" windowHeight="10000" activeTab="4" xr2:uid="{B23BF92B-5273-4268-AB08-5D3CFA5C79A0}"/>
  </bookViews>
  <sheets>
    <sheet name="landingspagina" sheetId="5" r:id="rId1"/>
    <sheet name="investeringen" sheetId="2" r:id="rId2"/>
    <sheet name="Saldo teelt" sheetId="1" r:id="rId3"/>
    <sheet name="Saldo thuisverkoop" sheetId="3" r:id="rId4"/>
    <sheet name="saldo hoevetoerisme" sheetId="6"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 l="1"/>
  <c r="F21" i="1"/>
  <c r="G21" i="1"/>
  <c r="C39" i="1"/>
  <c r="D39" i="1"/>
  <c r="D40" i="1" s="1"/>
  <c r="E39" i="1"/>
  <c r="E40" i="1" s="1"/>
  <c r="F39" i="1"/>
  <c r="G39" i="1"/>
  <c r="G40" i="1" s="1"/>
  <c r="E41" i="1" l="1"/>
  <c r="F41" i="1"/>
  <c r="G41" i="1"/>
  <c r="F40" i="1"/>
  <c r="C23" i="6"/>
  <c r="D23" i="6"/>
  <c r="E23" i="6"/>
  <c r="F23" i="6"/>
  <c r="G23" i="6"/>
  <c r="D22" i="6"/>
  <c r="E22" i="6"/>
  <c r="F22" i="6"/>
  <c r="G22" i="6"/>
  <c r="C22" i="6"/>
  <c r="D17" i="6"/>
  <c r="E17" i="6" s="1"/>
  <c r="F17" i="6" s="1"/>
  <c r="G17" i="6" s="1"/>
  <c r="C31" i="6" l="1"/>
  <c r="D31" i="6"/>
  <c r="E31" i="6" l="1"/>
  <c r="F31" i="6" l="1"/>
  <c r="G31" i="6" l="1"/>
  <c r="D42" i="3" l="1"/>
  <c r="E42" i="3"/>
  <c r="F42" i="3"/>
  <c r="G42" i="3"/>
  <c r="C42" i="3"/>
  <c r="G28" i="3"/>
  <c r="G29" i="3" s="1"/>
  <c r="F28" i="3"/>
  <c r="F29" i="3" s="1"/>
  <c r="E28" i="3"/>
  <c r="E29" i="3" s="1"/>
  <c r="D28" i="3"/>
  <c r="D29" i="3" s="1"/>
  <c r="C28" i="3"/>
  <c r="C29" i="3" s="1"/>
  <c r="E32" i="3" l="1"/>
  <c r="G32" i="3"/>
  <c r="F32" i="3"/>
  <c r="C32" i="3"/>
  <c r="D32" i="3"/>
  <c r="D14" i="3"/>
  <c r="E14" i="3" s="1"/>
  <c r="F14" i="3" s="1"/>
  <c r="G14" i="3" s="1"/>
  <c r="G20" i="3"/>
  <c r="F20" i="3"/>
  <c r="E20" i="3"/>
  <c r="D20" i="3"/>
  <c r="C20" i="3"/>
  <c r="C21" i="3" l="1"/>
  <c r="C31" i="3"/>
  <c r="C34" i="3" s="1"/>
  <c r="C45" i="3" s="1"/>
  <c r="G21" i="3"/>
  <c r="G31" i="3"/>
  <c r="G34" i="3" s="1"/>
  <c r="G45" i="3" s="1"/>
  <c r="D21" i="3"/>
  <c r="D31" i="3"/>
  <c r="D34" i="3" s="1"/>
  <c r="D45" i="3" s="1"/>
  <c r="E21" i="3"/>
  <c r="E31" i="3"/>
  <c r="E34" i="3" s="1"/>
  <c r="E45" i="3" s="1"/>
  <c r="F21" i="3"/>
  <c r="F31" i="3"/>
  <c r="F34" i="3" s="1"/>
  <c r="F45" i="3" s="1"/>
  <c r="D22" i="2" l="1"/>
  <c r="E22" i="2" s="1"/>
  <c r="F22" i="2" s="1"/>
  <c r="G22" i="2" s="1"/>
  <c r="D29" i="2"/>
  <c r="E29" i="2" s="1"/>
  <c r="F29" i="2" s="1"/>
  <c r="G29" i="2" s="1"/>
  <c r="D21" i="1" l="1"/>
  <c r="D41" i="1" s="1"/>
  <c r="D23" i="1" l="1"/>
  <c r="D27" i="1" s="1"/>
  <c r="E23" i="1"/>
  <c r="E27" i="1" s="1"/>
  <c r="F23" i="1"/>
  <c r="F27" i="1" s="1"/>
  <c r="G23" i="1"/>
  <c r="G27" i="1" s="1"/>
  <c r="C17" i="1"/>
  <c r="C40" i="1" s="1"/>
  <c r="D16" i="1"/>
  <c r="E16" i="1" s="1"/>
  <c r="F16" i="1" s="1"/>
  <c r="G16" i="1" s="1"/>
  <c r="D28" i="1" l="1"/>
  <c r="D44" i="1"/>
  <c r="G28" i="1"/>
  <c r="G44" i="1"/>
  <c r="F28" i="1"/>
  <c r="F44" i="1"/>
  <c r="E28" i="1"/>
  <c r="E44" i="1"/>
  <c r="C21" i="1"/>
  <c r="F46" i="1" l="1"/>
  <c r="F45" i="1"/>
  <c r="D45" i="1"/>
  <c r="D46" i="1"/>
  <c r="E46" i="1"/>
  <c r="E45" i="1"/>
  <c r="G45" i="1"/>
  <c r="G46" i="1"/>
  <c r="C41" i="1"/>
  <c r="C23" i="1"/>
  <c r="C27" i="1" s="1"/>
  <c r="C28" i="1" l="1"/>
  <c r="C44" i="1"/>
  <c r="C46" i="1" l="1"/>
  <c r="C45" i="1"/>
</calcChain>
</file>

<file path=xl/sharedStrings.xml><?xml version="1.0" encoding="utf-8"?>
<sst xmlns="http://schemas.openxmlformats.org/spreadsheetml/2006/main" count="181" uniqueCount="145">
  <si>
    <t>OPBRENGST</t>
  </si>
  <si>
    <t>Totaal saldo</t>
  </si>
  <si>
    <t>Stap 1</t>
  </si>
  <si>
    <t>Stap 2</t>
  </si>
  <si>
    <t>Stap 3</t>
  </si>
  <si>
    <t>Stap 4</t>
  </si>
  <si>
    <t>Stap 5</t>
  </si>
  <si>
    <t>Stap 6</t>
  </si>
  <si>
    <t>Met welke eenheid ga je werken bvb per Ha, per m², per stuk, per wooneenheid, per ronde, per dier</t>
  </si>
  <si>
    <t xml:space="preserve">Bepaal voor elk onderdeel de opbrengst per eenheid bvb kg per m² </t>
  </si>
  <si>
    <t>Stap 7</t>
  </si>
  <si>
    <t>Stap 8</t>
  </si>
  <si>
    <t>Welke vaste kostenkostenfactoren zijn er voor het hele bedrijf bvb leningslast, verzekeringen, huur</t>
  </si>
  <si>
    <t>- Zaaigoed</t>
  </si>
  <si>
    <t>- Gewasbescherming</t>
  </si>
  <si>
    <t>- Leveringskosten</t>
  </si>
  <si>
    <t>- Lonen + loonwerk</t>
  </si>
  <si>
    <t>- Onderhoud</t>
  </si>
  <si>
    <t>- Andere variabele kosten</t>
  </si>
  <si>
    <t>Kg opbrengst per are</t>
  </si>
  <si>
    <t>Totaal verkochte kg</t>
  </si>
  <si>
    <t>Verkoopprijs/kg</t>
  </si>
  <si>
    <t>Totale opbrengst / are</t>
  </si>
  <si>
    <t>Aren (aantal)</t>
  </si>
  <si>
    <t>Saldoberekening per teelt</t>
  </si>
  <si>
    <t>- Meststoffen</t>
  </si>
  <si>
    <t>Saldo / are</t>
  </si>
  <si>
    <t>Saldo / kg</t>
  </si>
  <si>
    <t>Het saldo per onderdeel en per eenheid worden nu automatisch gerekend</t>
  </si>
  <si>
    <t xml:space="preserve">Welke variabele kostenfactoren zijn er per onderdeel en hoe groot is die kost </t>
  </si>
  <si>
    <t xml:space="preserve">Maak per onderdeel (alle teelten , dieren, sector,. ) een gelijkaardige saldoberekening en totaliseer deze saldi </t>
  </si>
  <si>
    <t>Huur en pachten</t>
  </si>
  <si>
    <t>Verzekeringen</t>
  </si>
  <si>
    <t>Vreemde arbeid</t>
  </si>
  <si>
    <t>Banklasten/afschrijvingen *</t>
  </si>
  <si>
    <t>Algemene bedrijfsopbrengsten</t>
  </si>
  <si>
    <t>Premies</t>
  </si>
  <si>
    <t>VLIF steun</t>
  </si>
  <si>
    <t xml:space="preserve">     -Bijproducten</t>
  </si>
  <si>
    <t xml:space="preserve">     -Premies</t>
  </si>
  <si>
    <t>Deel 1 Vertaal je visie in cijfers</t>
  </si>
  <si>
    <t>Investeringsplan</t>
  </si>
  <si>
    <t>Overname van aandelen</t>
  </si>
  <si>
    <t>Aankoop onroerend</t>
  </si>
  <si>
    <t>Aankoop grond</t>
  </si>
  <si>
    <t>Investering</t>
  </si>
  <si>
    <t>Investerings-bedrag</t>
  </si>
  <si>
    <t>Krediet bedrag</t>
  </si>
  <si>
    <t>jaar van investering</t>
  </si>
  <si>
    <t>krediet percentage</t>
  </si>
  <si>
    <t>Investering Oogstmachine</t>
  </si>
  <si>
    <t>Banklasten/afschrijvingen * : deze worden afgeleid uit het investeringsplan</t>
  </si>
  <si>
    <t>Algemene kosten (gsm, lidgelden,..)</t>
  </si>
  <si>
    <t>Elektriciteit, water,..</t>
  </si>
  <si>
    <t>Looptijd krediet</t>
  </si>
  <si>
    <t>Bestemming</t>
  </si>
  <si>
    <t>Overname roerend</t>
  </si>
  <si>
    <t>Hele bedrijf</t>
  </si>
  <si>
    <t>Teelt 1</t>
  </si>
  <si>
    <t>Heffingen, soc.bijdragen,..</t>
  </si>
  <si>
    <t>Publiciteitskosten</t>
  </si>
  <si>
    <t>Vaste kosten op bedrijfsniveau</t>
  </si>
  <si>
    <t>Andere opbrengsten</t>
  </si>
  <si>
    <t>Van alle investeringen worden aflossingsplannen gemaakt in het ondernemingsplan</t>
  </si>
  <si>
    <t>SALDO teelt 1</t>
  </si>
  <si>
    <t>1. Begroot de toekomstige prijs van je product</t>
  </si>
  <si>
    <t>2. Er zijn misschien ook andere opbrengsten vb bijproducten of teeltpremies</t>
  </si>
  <si>
    <t>Investering verkooppautomaat</t>
  </si>
  <si>
    <t>Saldoberekening verkoopautomaat</t>
  </si>
  <si>
    <t>Automaat 1</t>
  </si>
  <si>
    <t>Product 1</t>
  </si>
  <si>
    <t>Verkochte kg</t>
  </si>
  <si>
    <t>Saldoberekeningen</t>
  </si>
  <si>
    <t>Aankoopprijs*</t>
  </si>
  <si>
    <t>Saldo product 1</t>
  </si>
  <si>
    <t>Saldo product 1 per kg</t>
  </si>
  <si>
    <t>Welke producten ga je in de automaat verkopen</t>
  </si>
  <si>
    <t xml:space="preserve">Bepaal de opbrengsten </t>
  </si>
  <si>
    <t>Andere variabel kosten die specifiek zijn voor dat prouct bv verpakking</t>
  </si>
  <si>
    <t>De tool berekent het saldo van het product en van het product per kg</t>
  </si>
  <si>
    <t>Product 2</t>
  </si>
  <si>
    <t>Saldo product 2</t>
  </si>
  <si>
    <t>Saldo product 2 per kg</t>
  </si>
  <si>
    <t>SALDO product 1</t>
  </si>
  <si>
    <t>SALDO product 2</t>
  </si>
  <si>
    <t>TOTAAL saldo producten</t>
  </si>
  <si>
    <t>- Publiciteit</t>
  </si>
  <si>
    <t>- Electriciteit</t>
  </si>
  <si>
    <t xml:space="preserve">VARIABELE KOST Verkoopautomaat </t>
  </si>
  <si>
    <t>Saldo verkoopautomaat 1</t>
  </si>
  <si>
    <t>Becijfer je toekomstige investeringen</t>
  </si>
  <si>
    <t>Welke vaste kosten verwacht je op het bedrijf?</t>
  </si>
  <si>
    <t>Welke algemene opbrengsten verwacht je op het bedrijf?</t>
  </si>
  <si>
    <t>Ga naar deel 2: saldo berekening per productietak</t>
  </si>
  <si>
    <t>Overige vaste kosten</t>
  </si>
  <si>
    <t>Bepaal eerst voor welke productietakken (teelten, dieren, subsector) dat je een saldoberekening wil maken</t>
  </si>
  <si>
    <t xml:space="preserve">Per productietak maak je een aparte saldoberekening dus bvb voor elke teelt, </t>
  </si>
  <si>
    <t>Aangekochte kg</t>
  </si>
  <si>
    <t>Aankoopprijs/kg*</t>
  </si>
  <si>
    <t>Andere Variabele kosten</t>
  </si>
  <si>
    <t>Het is dus van belang om goed het onderscheid te maken tussen vaste en variable kosten en opbrengsten en in die zin zijn de werkbladen ook opgevat.</t>
  </si>
  <si>
    <t>Deel 2 Saldoberekening per teelt</t>
  </si>
  <si>
    <t>Deel 2 Saldoberekening thuisverkoop</t>
  </si>
  <si>
    <t>Bepaal de opbrengsten  per product</t>
  </si>
  <si>
    <t>Bepaal de kosten per product. *</t>
  </si>
  <si>
    <t>Totaal variable kost</t>
  </si>
  <si>
    <t>SALDO product 3..etc</t>
  </si>
  <si>
    <t xml:space="preserve">week </t>
  </si>
  <si>
    <t>weekend (vr-zo)</t>
  </si>
  <si>
    <t>midweek (ma-vr)</t>
  </si>
  <si>
    <t>Opbrengst / jaar</t>
  </si>
  <si>
    <t>Variabele kosten/ jaar</t>
  </si>
  <si>
    <t>water</t>
  </si>
  <si>
    <t xml:space="preserve">energie (elektriciteit, stookolie) </t>
  </si>
  <si>
    <t>onderhoud en herstellingen</t>
  </si>
  <si>
    <t>personeelskosten (schoonmaak)</t>
  </si>
  <si>
    <t>Worden appart doorgerekend aan de gasten</t>
  </si>
  <si>
    <t>Vaste kosten</t>
  </si>
  <si>
    <t>Deel 2 Saldoberekening per wooneenheid</t>
  </si>
  <si>
    <t>Bepaal voor elk onderdeel de opbrengst per eenheid bvb verhuurprijs per woonheid per week(end)</t>
  </si>
  <si>
    <t>1. Bepaal de huurprijzen per week(end)</t>
  </si>
  <si>
    <t>2. Schat de bezettingsgraad in</t>
  </si>
  <si>
    <t>stap 2</t>
  </si>
  <si>
    <t>De opbrengst per jaar wordt automatisch b</t>
  </si>
  <si>
    <t>Worden verrekend in globaal ondernemingsplan</t>
  </si>
  <si>
    <t>Totaal saldo wooneenheid 1</t>
  </si>
  <si>
    <t>Saldo Wooneenheid 1 (8 bedden)</t>
  </si>
  <si>
    <t>Proficiat, je bent van plan een nieuwe onderneming te starten in land- of tuinbouw. Daar komt zeer veel bij kijken dus informeer je goed. De financiële haalbaarheid is wellicht een van de meest doorslaggevende zakelijke aspecten van je project. Bij een bestaande ondernemings kan men zich baseren op de cijfers uit het verleden. Bij nieuwe ondernemingen moet men beredeneerde inschattingen maken van kosten, opbrengsten, investeringen,...etc. Dit is moeilijk maar niet onmogelijk. SBB kan u hierbij helpen door samen een onderbouwd ondernemingsplan op te maken.</t>
  </si>
  <si>
    <r>
      <t xml:space="preserve">Het belang en de werkwijze van een ondernemingsplan is beschreven in </t>
    </r>
    <r>
      <rPr>
        <sz val="11"/>
        <color rgb="FFFF0000"/>
        <rFont val="Calibri"/>
        <family val="2"/>
        <scheme val="minor"/>
      </rPr>
      <t>WWW.SBB.BE/ondernemingsplan en in ww.boerenbond.be/starten.</t>
    </r>
  </si>
  <si>
    <t>Voor dat je begint aan de werkbladen is het belangrijk enkele principes aan te houden. Het ondernemingsplan rekent met kasstromen of geldstromen. De financiële plannen die de collega's accountants maken werken meestal met boekhoudkundige inzichten. Het verschil zit vnl in het feit dat het ondernemingsplan landbouw van SBB werkt met aflossingen van leningen (= een geldstroom en uitgave) en het financieel plan van SBB werkt met afschrijvingen (=boekhoudkundige kost). Kosten (bvb afschrijvingen)en uitgaven (bvb aflossingen) zijn verschillende begrippen die niet vermengd moeten worden.</t>
  </si>
  <si>
    <t xml:space="preserve">Omdat veel bedrijven verschillende productietakken of onderdelen hebben maken we ook een aparte saldoberekening per tak die we uiteindelijk samenbrengen tot een volledig bedrijf. Een saldo of marge berekening gaat uit van de opbrengst verminderd met de variabele kost voor die specifiek tak. Bvb de kost van plantgoed hoort bij teelt 1 en wordt verrekend in het saldo van teelt 1 maar de (vaste) kosten van de loods en tractor worden verrekend op het geheel. </t>
  </si>
  <si>
    <t>De opbrengsten per productietak worden in deel 2 berekend</t>
  </si>
  <si>
    <t>De kosten per productietak worden in deel 2 berekend</t>
  </si>
  <si>
    <t xml:space="preserve">Variabele kosten </t>
  </si>
  <si>
    <t>VARIABELE KOSTEN</t>
  </si>
  <si>
    <t>Variabele kosten per are</t>
  </si>
  <si>
    <t>Variabele kosten per kg</t>
  </si>
  <si>
    <t>Opbrengsten verkoop</t>
  </si>
  <si>
    <t xml:space="preserve">Totale opbrengst </t>
  </si>
  <si>
    <t>Per productietak maak je een aparte saldoberekening dus bvb voor elke vorm van thuisverkoop</t>
  </si>
  <si>
    <t>* Voor aangekochte producten is dit duidelijk maar voor eigen producten neem je ofwel de variable kost van die eigen teelt (en dan is het saldo van die teelt 0) ofwel neem je de gangbare aankoopprijs en deze aankoopprijs wordt dan ingevuld als verkooprijs bij de saldo berekening van de teelt (zgn interne verkoop).</t>
  </si>
  <si>
    <t xml:space="preserve">Per productietak maak je een aparte saldoberekening dus bvb voor elke wooneenheid </t>
  </si>
  <si>
    <t>bezettingsgraad</t>
  </si>
  <si>
    <t>Voorbereiding ONDERNEMINGSPLAN SBB</t>
  </si>
  <si>
    <t xml:space="preserve"> Op deze pagina vindt u een reeks praktische excel sjablonen met invulvoorbeelden. Indien u deze met begeleiding van Innovatiesteunpunt BB invult kunnen de adviseurs van SBB deze cijfers in het grotere geheel van een ondernemingsplan gieten.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</si>
</sst>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0.00\ _€_-;\-* #,##0.00\ _€_-;_-* &quot;-&quot;??\ _€_-;_-@_-"/>
    <numFmt numFmtId="165" formatCode="_-* #,##0\ _€_-;\-* #,##0\ _€_-;_-* &quot;-&quot;??\ _€_-;_-@_-"/>
    <numFmt numFmtId="166" formatCode="#,##0_ ;\-#,##0\ "/>
    <numFmt numFmtId="167" formatCode="_-* #,##0\ [$€-40C]_-;\-* #,##0\ [$€-40C]_-;_-* &quot;-&quot;??\ [$€-40C]_-;_-@_-"/>
    <numFmt numFmtId="168" formatCode="&quot;€&quot;\ #,##0.00"/>
  </numFmts>
  <fonts count="36" x14ac:knownFonts="1">
    <font>
      <sz val="11"/>
      <color theme="1"/>
      <name val="Calibri"/>
      <family val="2"/>
      <scheme val="minor"/>
    </font>
    <font>
      <sz val="11"/>
      <color theme="1"/>
      <name val="Calibri"/>
      <family val="2"/>
      <scheme val="minor"/>
    </font>
    <font>
      <sz val="10"/>
      <name val="Arial"/>
      <family val="2"/>
    </font>
    <font>
      <b/>
      <u/>
      <sz val="14"/>
      <name val="Arial"/>
      <family val="2"/>
    </font>
    <font>
      <sz val="11"/>
      <color theme="1"/>
      <name val="Arial"/>
      <family val="2"/>
    </font>
    <font>
      <b/>
      <sz val="8"/>
      <name val="Arial"/>
      <family val="2"/>
    </font>
    <font>
      <sz val="8"/>
      <name val="Arial"/>
      <family val="2"/>
    </font>
    <font>
      <b/>
      <sz val="11"/>
      <name val="Arial"/>
      <family val="2"/>
    </font>
    <font>
      <b/>
      <sz val="8"/>
      <color indexed="8"/>
      <name val="Arial"/>
      <family val="2"/>
    </font>
    <font>
      <i/>
      <sz val="8"/>
      <name val="Arial"/>
      <family val="2"/>
    </font>
    <font>
      <sz val="8"/>
      <color indexed="8"/>
      <name val="Arial"/>
      <family val="2"/>
    </font>
    <font>
      <b/>
      <sz val="14"/>
      <color theme="1"/>
      <name val="Calibri"/>
      <family val="2"/>
      <scheme val="minor"/>
    </font>
    <font>
      <sz val="10"/>
      <color theme="1"/>
      <name val="Calibri"/>
      <family val="2"/>
      <scheme val="minor"/>
    </font>
    <font>
      <i/>
      <sz val="11"/>
      <color theme="1"/>
      <name val="Calibri"/>
      <family val="2"/>
      <scheme val="minor"/>
    </font>
    <font>
      <b/>
      <i/>
      <sz val="9"/>
      <name val="Arial"/>
      <family val="2"/>
    </font>
    <font>
      <b/>
      <i/>
      <sz val="8"/>
      <name val="Arial"/>
      <family val="2"/>
    </font>
    <font>
      <i/>
      <sz val="7.5"/>
      <name val="Arial"/>
      <family val="2"/>
    </font>
    <font>
      <b/>
      <sz val="8"/>
      <color theme="1"/>
      <name val="Calibri"/>
      <family val="2"/>
      <scheme val="minor"/>
    </font>
    <font>
      <sz val="8"/>
      <color theme="1"/>
      <name val="Calibri"/>
      <family val="2"/>
      <scheme val="minor"/>
    </font>
    <font>
      <b/>
      <u/>
      <sz val="8"/>
      <name val="Calibri"/>
      <family val="2"/>
      <scheme val="minor"/>
    </font>
    <font>
      <sz val="8"/>
      <name val="Calibri"/>
      <family val="2"/>
      <scheme val="minor"/>
    </font>
    <font>
      <i/>
      <sz val="8"/>
      <name val="Calibri"/>
      <family val="2"/>
      <scheme val="minor"/>
    </font>
    <font>
      <i/>
      <sz val="8"/>
      <color theme="1"/>
      <name val="Calibri"/>
      <family val="2"/>
      <scheme val="minor"/>
    </font>
    <font>
      <b/>
      <sz val="8"/>
      <name val="Calibri"/>
      <family val="2"/>
      <scheme val="minor"/>
    </font>
    <font>
      <b/>
      <u/>
      <sz val="12"/>
      <name val="Calibri"/>
      <family val="2"/>
      <scheme val="minor"/>
    </font>
    <font>
      <b/>
      <sz val="12"/>
      <name val="Calibri"/>
      <family val="2"/>
      <scheme val="minor"/>
    </font>
    <font>
      <sz val="12"/>
      <color theme="1"/>
      <name val="Calibri"/>
      <family val="2"/>
      <scheme val="minor"/>
    </font>
    <font>
      <sz val="12"/>
      <name val="Calibri"/>
      <family val="2"/>
      <scheme val="minor"/>
    </font>
    <font>
      <sz val="11"/>
      <color rgb="FFFF0000"/>
      <name val="Calibri"/>
      <family val="2"/>
      <scheme val="minor"/>
    </font>
    <font>
      <b/>
      <sz val="14"/>
      <color theme="1"/>
      <name val="Arial"/>
      <family val="2"/>
    </font>
    <font>
      <sz val="8"/>
      <color theme="1"/>
      <name val="Arial"/>
      <family val="2"/>
    </font>
    <font>
      <b/>
      <sz val="8"/>
      <color theme="1"/>
      <name val="Arial"/>
      <family val="2"/>
    </font>
    <font>
      <i/>
      <sz val="11"/>
      <color theme="1"/>
      <name val="Arial"/>
      <family val="2"/>
    </font>
    <font>
      <i/>
      <sz val="9"/>
      <color theme="1"/>
      <name val="Arial"/>
      <family val="2"/>
    </font>
    <font>
      <i/>
      <sz val="10"/>
      <color theme="1"/>
      <name val="Arial"/>
      <family val="2"/>
    </font>
    <font>
      <b/>
      <sz val="16"/>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00B05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164" fontId="2" fillId="0" borderId="0" applyFont="0" applyFill="0" applyBorder="0" applyAlignment="0" applyProtection="0"/>
  </cellStyleXfs>
  <cellXfs count="156">
    <xf numFmtId="0" fontId="0" fillId="0" borderId="0" xfId="0"/>
    <xf numFmtId="0" fontId="3" fillId="0" borderId="0" xfId="3" applyFont="1" applyFill="1" applyAlignment="1">
      <alignment horizontal="left" vertical="center"/>
    </xf>
    <xf numFmtId="0" fontId="4" fillId="0" borderId="0" xfId="0" applyFont="1" applyFill="1"/>
    <xf numFmtId="0" fontId="3" fillId="0" borderId="0" xfId="3" applyFont="1" applyFill="1" applyAlignment="1">
      <alignment horizontal="center"/>
    </xf>
    <xf numFmtId="0" fontId="7" fillId="2" borderId="0" xfId="3" applyFont="1" applyFill="1" applyBorder="1" applyAlignment="1">
      <alignment vertical="center"/>
    </xf>
    <xf numFmtId="0" fontId="4" fillId="0" borderId="0" xfId="0" applyFont="1" applyBorder="1" applyAlignment="1">
      <alignment vertical="center"/>
    </xf>
    <xf numFmtId="0" fontId="0" fillId="0" borderId="0" xfId="0" applyBorder="1"/>
    <xf numFmtId="0" fontId="0" fillId="4" borderId="0" xfId="0" applyFill="1"/>
    <xf numFmtId="0" fontId="3" fillId="4" borderId="0" xfId="3" applyFont="1" applyFill="1" applyAlignment="1">
      <alignment horizontal="left" vertical="center"/>
    </xf>
    <xf numFmtId="0" fontId="0" fillId="5" borderId="0" xfId="0" applyFill="1"/>
    <xf numFmtId="0" fontId="5" fillId="0" borderId="1" xfId="4" applyNumberFormat="1" applyFont="1" applyFill="1" applyBorder="1" applyAlignment="1">
      <alignment horizontal="center"/>
    </xf>
    <xf numFmtId="0" fontId="3" fillId="4" borderId="0" xfId="3" applyFont="1" applyFill="1" applyBorder="1" applyAlignment="1">
      <alignment horizontal="left" vertical="center"/>
    </xf>
    <xf numFmtId="0" fontId="0" fillId="6" borderId="0" xfId="0" applyFill="1"/>
    <xf numFmtId="0" fontId="7" fillId="6" borderId="0" xfId="3" applyFont="1" applyFill="1" applyBorder="1" applyAlignment="1">
      <alignment vertical="center"/>
    </xf>
    <xf numFmtId="0" fontId="7" fillId="7" borderId="0" xfId="3" applyFont="1" applyFill="1" applyBorder="1" applyAlignment="1">
      <alignment vertical="center"/>
    </xf>
    <xf numFmtId="0" fontId="0" fillId="7" borderId="0" xfId="0" applyFill="1"/>
    <xf numFmtId="0" fontId="0" fillId="8" borderId="0" xfId="0" applyFill="1"/>
    <xf numFmtId="0" fontId="0" fillId="0" borderId="1" xfId="0" applyBorder="1"/>
    <xf numFmtId="0" fontId="6" fillId="0" borderId="1" xfId="3" applyFont="1" applyBorder="1" applyAlignment="1">
      <alignment horizontal="left"/>
    </xf>
    <xf numFmtId="0" fontId="6" fillId="5" borderId="1" xfId="3" applyFont="1" applyFill="1" applyBorder="1" applyAlignment="1">
      <alignment horizontal="left"/>
    </xf>
    <xf numFmtId="0" fontId="6" fillId="5" borderId="1" xfId="3" applyFont="1" applyFill="1" applyBorder="1" applyAlignment="1">
      <alignment horizontal="left" wrapText="1"/>
    </xf>
    <xf numFmtId="0" fontId="6" fillId="5" borderId="1" xfId="3" quotePrefix="1" applyFont="1" applyFill="1" applyBorder="1" applyAlignment="1">
      <alignment horizontal="left" wrapText="1"/>
    </xf>
    <xf numFmtId="0" fontId="5" fillId="0" borderId="1" xfId="3" applyFont="1" applyBorder="1" applyAlignment="1">
      <alignment horizontal="left"/>
    </xf>
    <xf numFmtId="0" fontId="0" fillId="0" borderId="1" xfId="0" quotePrefix="1" applyBorder="1"/>
    <xf numFmtId="0" fontId="8" fillId="0" borderId="1" xfId="3" applyFont="1" applyFill="1" applyBorder="1" applyAlignment="1">
      <alignment vertical="center"/>
    </xf>
    <xf numFmtId="0" fontId="7" fillId="7" borderId="1" xfId="3" applyFont="1" applyFill="1" applyBorder="1" applyAlignment="1">
      <alignment vertical="center"/>
    </xf>
    <xf numFmtId="0" fontId="10" fillId="0" borderId="1" xfId="3" applyFont="1" applyFill="1" applyBorder="1" applyAlignment="1">
      <alignment vertical="center"/>
    </xf>
    <xf numFmtId="44" fontId="9" fillId="0" borderId="1" xfId="4" applyNumberFormat="1" applyFont="1" applyFill="1" applyBorder="1" applyAlignment="1">
      <alignment vertical="center"/>
    </xf>
    <xf numFmtId="0" fontId="11" fillId="0" borderId="0" xfId="0" applyFont="1"/>
    <xf numFmtId="0" fontId="12" fillId="4" borderId="0" xfId="0" applyFont="1" applyFill="1"/>
    <xf numFmtId="0" fontId="12" fillId="5" borderId="0" xfId="0" applyFont="1" applyFill="1"/>
    <xf numFmtId="1" fontId="9" fillId="0" borderId="1" xfId="1" applyNumberFormat="1" applyFont="1" applyFill="1" applyBorder="1" applyAlignment="1">
      <alignment horizontal="center"/>
    </xf>
    <xf numFmtId="166" fontId="9" fillId="0" borderId="1" xfId="4" applyNumberFormat="1" applyFont="1" applyFill="1" applyBorder="1"/>
    <xf numFmtId="44" fontId="9" fillId="0" borderId="1" xfId="4" applyNumberFormat="1" applyFont="1" applyFill="1" applyBorder="1"/>
    <xf numFmtId="44" fontId="15" fillId="0" borderId="1" xfId="4" applyNumberFormat="1" applyFont="1" applyFill="1" applyBorder="1"/>
    <xf numFmtId="44" fontId="9" fillId="0" borderId="1" xfId="1" applyNumberFormat="1" applyFont="1" applyFill="1" applyBorder="1" applyAlignment="1">
      <alignment vertical="center"/>
    </xf>
    <xf numFmtId="44" fontId="15" fillId="0" borderId="1" xfId="4" applyNumberFormat="1" applyFont="1" applyFill="1" applyBorder="1" applyAlignment="1">
      <alignment vertical="center"/>
    </xf>
    <xf numFmtId="44" fontId="16" fillId="3" borderId="1" xfId="4" applyNumberFormat="1" applyFont="1" applyFill="1" applyBorder="1" applyAlignment="1">
      <alignment vertical="center"/>
    </xf>
    <xf numFmtId="0" fontId="17" fillId="0" borderId="0" xfId="0" applyFont="1"/>
    <xf numFmtId="0" fontId="18" fillId="0" borderId="0" xfId="0" applyFont="1"/>
    <xf numFmtId="0" fontId="18" fillId="4" borderId="0" xfId="0" applyFont="1" applyFill="1"/>
    <xf numFmtId="0" fontId="19" fillId="0" borderId="0" xfId="3" applyFont="1" applyFill="1" applyAlignment="1">
      <alignment horizontal="left" vertical="center"/>
    </xf>
    <xf numFmtId="0" fontId="18" fillId="0" borderId="0" xfId="0" applyFont="1" applyFill="1"/>
    <xf numFmtId="0" fontId="19" fillId="9" borderId="0" xfId="3" applyFont="1" applyFill="1" applyBorder="1" applyAlignment="1">
      <alignment horizontal="left" vertical="center"/>
    </xf>
    <xf numFmtId="0" fontId="18" fillId="9" borderId="1" xfId="0" applyFont="1" applyFill="1" applyBorder="1"/>
    <xf numFmtId="0" fontId="20" fillId="0" borderId="1" xfId="3" applyFont="1" applyFill="1" applyBorder="1" applyAlignment="1">
      <alignment horizontal="left" vertical="center" wrapText="1"/>
    </xf>
    <xf numFmtId="0" fontId="18" fillId="0" borderId="1" xfId="0" applyFont="1" applyBorder="1" applyAlignment="1">
      <alignment wrapText="1"/>
    </xf>
    <xf numFmtId="0" fontId="19" fillId="0" borderId="0" xfId="3" applyFont="1" applyFill="1" applyBorder="1" applyAlignment="1">
      <alignment horizontal="left" vertical="center"/>
    </xf>
    <xf numFmtId="0" fontId="18" fillId="0" borderId="1" xfId="0" applyFont="1" applyBorder="1"/>
    <xf numFmtId="44" fontId="19" fillId="0" borderId="1" xfId="3" applyNumberFormat="1" applyFont="1" applyFill="1" applyBorder="1" applyAlignment="1">
      <alignment horizontal="left" vertical="center"/>
    </xf>
    <xf numFmtId="10" fontId="19" fillId="0" borderId="1" xfId="2" applyNumberFormat="1" applyFont="1" applyFill="1" applyBorder="1" applyAlignment="1">
      <alignment horizontal="left" vertical="center"/>
    </xf>
    <xf numFmtId="0" fontId="19" fillId="0" borderId="1" xfId="3" applyFont="1" applyFill="1" applyBorder="1" applyAlignment="1">
      <alignment horizontal="left" vertical="center"/>
    </xf>
    <xf numFmtId="0" fontId="18" fillId="0" borderId="1" xfId="0" applyFont="1" applyFill="1" applyBorder="1"/>
    <xf numFmtId="44" fontId="21" fillId="0" borderId="1" xfId="3" applyNumberFormat="1" applyFont="1" applyFill="1" applyBorder="1" applyAlignment="1">
      <alignment horizontal="center" vertical="center"/>
    </xf>
    <xf numFmtId="10" fontId="21" fillId="0" borderId="1" xfId="2" applyNumberFormat="1" applyFont="1" applyFill="1" applyBorder="1" applyAlignment="1">
      <alignment horizontal="center" vertical="center"/>
    </xf>
    <xf numFmtId="0" fontId="21" fillId="0" borderId="1" xfId="3" applyFont="1" applyFill="1" applyBorder="1" applyAlignment="1">
      <alignment horizontal="center" vertical="center"/>
    </xf>
    <xf numFmtId="0" fontId="22" fillId="0" borderId="1" xfId="0" applyFont="1" applyFill="1" applyBorder="1" applyAlignment="1">
      <alignment horizontal="center"/>
    </xf>
    <xf numFmtId="0" fontId="19" fillId="0" borderId="0" xfId="3" applyFont="1" applyFill="1" applyBorder="1" applyAlignment="1">
      <alignment horizontal="center"/>
    </xf>
    <xf numFmtId="44" fontId="19" fillId="0" borderId="1" xfId="3" applyNumberFormat="1" applyFont="1" applyFill="1" applyBorder="1" applyAlignment="1">
      <alignment horizontal="center"/>
    </xf>
    <xf numFmtId="10" fontId="19" fillId="0" borderId="1" xfId="2" applyNumberFormat="1" applyFont="1" applyFill="1" applyBorder="1" applyAlignment="1">
      <alignment horizontal="center"/>
    </xf>
    <xf numFmtId="0" fontId="19" fillId="0" borderId="1" xfId="3" applyFont="1" applyFill="1" applyBorder="1" applyAlignment="1">
      <alignment horizontal="center"/>
    </xf>
    <xf numFmtId="0" fontId="18" fillId="0" borderId="0" xfId="0" applyFont="1" applyBorder="1"/>
    <xf numFmtId="44" fontId="18" fillId="0" borderId="0" xfId="0" applyNumberFormat="1" applyFont="1" applyBorder="1"/>
    <xf numFmtId="10" fontId="18" fillId="0" borderId="0" xfId="2" applyNumberFormat="1" applyFont="1" applyBorder="1"/>
    <xf numFmtId="44" fontId="18" fillId="0" borderId="1" xfId="0" applyNumberFormat="1" applyFont="1" applyBorder="1"/>
    <xf numFmtId="167" fontId="23" fillId="0" borderId="1" xfId="4" applyNumberFormat="1" applyFont="1" applyFill="1" applyBorder="1"/>
    <xf numFmtId="0" fontId="22" fillId="0" borderId="1" xfId="0" applyFont="1" applyBorder="1"/>
    <xf numFmtId="0" fontId="18" fillId="10" borderId="2" xfId="0" applyFont="1" applyFill="1" applyBorder="1"/>
    <xf numFmtId="0" fontId="24" fillId="4" borderId="0" xfId="3" applyFont="1" applyFill="1" applyBorder="1" applyAlignment="1">
      <alignment horizontal="left" vertical="center"/>
    </xf>
    <xf numFmtId="0" fontId="25" fillId="0" borderId="0" xfId="3" applyFont="1" applyFill="1" applyBorder="1" applyAlignment="1">
      <alignment vertical="center"/>
    </xf>
    <xf numFmtId="0" fontId="18" fillId="11" borderId="1" xfId="0" applyFont="1" applyFill="1" applyBorder="1"/>
    <xf numFmtId="0" fontId="5" fillId="11" borderId="1" xfId="4" applyNumberFormat="1" applyFont="1" applyFill="1" applyBorder="1" applyAlignment="1">
      <alignment horizontal="center"/>
    </xf>
    <xf numFmtId="0" fontId="12" fillId="11" borderId="0" xfId="0" applyFont="1" applyFill="1"/>
    <xf numFmtId="0" fontId="18" fillId="0" borderId="0" xfId="0" applyFont="1" applyFill="1" applyBorder="1"/>
    <xf numFmtId="0" fontId="18" fillId="0" borderId="2" xfId="0" applyFont="1" applyFill="1" applyBorder="1"/>
    <xf numFmtId="0" fontId="26" fillId="10" borderId="0" xfId="0" applyFont="1" applyFill="1" applyBorder="1"/>
    <xf numFmtId="0" fontId="27" fillId="11" borderId="3" xfId="3" applyFont="1" applyFill="1" applyBorder="1" applyAlignment="1">
      <alignment vertical="center"/>
    </xf>
    <xf numFmtId="0" fontId="5" fillId="10" borderId="1" xfId="4" applyNumberFormat="1" applyFont="1" applyFill="1" applyBorder="1" applyAlignment="1">
      <alignment horizontal="center"/>
    </xf>
    <xf numFmtId="44" fontId="13" fillId="0" borderId="0" xfId="0" applyNumberFormat="1" applyFont="1" applyFill="1" applyBorder="1"/>
    <xf numFmtId="0" fontId="13" fillId="0" borderId="0" xfId="0" applyFont="1" applyFill="1" applyBorder="1"/>
    <xf numFmtId="165" fontId="14" fillId="0" borderId="0" xfId="4" applyNumberFormat="1" applyFont="1" applyFill="1" applyBorder="1"/>
    <xf numFmtId="0" fontId="7" fillId="6" borderId="4" xfId="3" applyFont="1" applyFill="1" applyBorder="1" applyAlignment="1">
      <alignment vertical="center"/>
    </xf>
    <xf numFmtId="44" fontId="14" fillId="0" borderId="0" xfId="4" applyNumberFormat="1" applyFont="1" applyFill="1" applyBorder="1"/>
    <xf numFmtId="44" fontId="9" fillId="0" borderId="0" xfId="4" applyNumberFormat="1" applyFont="1" applyFill="1" applyBorder="1" applyAlignment="1">
      <alignment vertical="center"/>
    </xf>
    <xf numFmtId="0" fontId="13" fillId="0" borderId="0" xfId="0" applyFont="1" applyBorder="1"/>
    <xf numFmtId="44" fontId="9" fillId="0" borderId="0" xfId="1" applyFont="1" applyFill="1" applyBorder="1"/>
    <xf numFmtId="0" fontId="7" fillId="7" borderId="5" xfId="3" applyFont="1" applyFill="1" applyBorder="1" applyAlignment="1">
      <alignment vertical="center"/>
    </xf>
    <xf numFmtId="0" fontId="4" fillId="0" borderId="0" xfId="0" applyFont="1" applyBorder="1"/>
    <xf numFmtId="0" fontId="4" fillId="0" borderId="0" xfId="0" applyFont="1"/>
    <xf numFmtId="0" fontId="6" fillId="10" borderId="1" xfId="3" applyFont="1" applyFill="1" applyBorder="1" applyAlignment="1">
      <alignment horizontal="left"/>
    </xf>
    <xf numFmtId="44" fontId="9" fillId="0" borderId="0" xfId="4" applyNumberFormat="1" applyFont="1" applyFill="1" applyBorder="1"/>
    <xf numFmtId="0" fontId="6" fillId="7" borderId="1" xfId="3" applyFont="1" applyFill="1" applyBorder="1" applyAlignment="1">
      <alignment horizontal="left" wrapText="1"/>
    </xf>
    <xf numFmtId="0" fontId="0" fillId="0" borderId="0" xfId="0" applyAlignment="1">
      <alignment wrapText="1"/>
    </xf>
    <xf numFmtId="0" fontId="12" fillId="10" borderId="0" xfId="0" applyFont="1" applyFill="1"/>
    <xf numFmtId="0" fontId="0" fillId="10" borderId="0" xfId="0" applyFill="1"/>
    <xf numFmtId="0" fontId="0" fillId="11" borderId="0" xfId="0" applyFill="1"/>
    <xf numFmtId="0" fontId="6" fillId="11" borderId="1" xfId="3" applyFont="1" applyFill="1" applyBorder="1" applyAlignment="1">
      <alignment horizontal="left" vertical="center"/>
    </xf>
    <xf numFmtId="0" fontId="10" fillId="0" borderId="0" xfId="3" applyFont="1" applyFill="1" applyBorder="1" applyAlignment="1">
      <alignment vertical="center"/>
    </xf>
    <xf numFmtId="0" fontId="29" fillId="0" borderId="0" xfId="0" applyFont="1"/>
    <xf numFmtId="0" fontId="30" fillId="0" borderId="0" xfId="0" applyFont="1"/>
    <xf numFmtId="0" fontId="31" fillId="0" borderId="0" xfId="0" applyFont="1"/>
    <xf numFmtId="0" fontId="30" fillId="4" borderId="0" xfId="0" applyFont="1" applyFill="1"/>
    <xf numFmtId="0" fontId="30" fillId="11" borderId="0" xfId="0" applyFont="1" applyFill="1"/>
    <xf numFmtId="0" fontId="30" fillId="10" borderId="0" xfId="0" applyFont="1" applyFill="1"/>
    <xf numFmtId="0" fontId="30" fillId="5" borderId="0" xfId="0" applyFont="1" applyFill="1"/>
    <xf numFmtId="0" fontId="30" fillId="6" borderId="0" xfId="0" applyFont="1" applyFill="1"/>
    <xf numFmtId="0" fontId="30" fillId="7" borderId="0" xfId="0" applyFont="1" applyFill="1"/>
    <xf numFmtId="0" fontId="4" fillId="4" borderId="0" xfId="0" applyFont="1" applyFill="1"/>
    <xf numFmtId="0" fontId="4" fillId="11" borderId="0" xfId="0" applyFont="1" applyFill="1"/>
    <xf numFmtId="0" fontId="30" fillId="6" borderId="1" xfId="0" quotePrefix="1" applyFont="1" applyFill="1" applyBorder="1"/>
    <xf numFmtId="44" fontId="32" fillId="0" borderId="0" xfId="0" applyNumberFormat="1" applyFont="1" applyFill="1" applyBorder="1"/>
    <xf numFmtId="44" fontId="33" fillId="0" borderId="1" xfId="0" applyNumberFormat="1" applyFont="1" applyBorder="1"/>
    <xf numFmtId="0" fontId="4" fillId="7" borderId="1" xfId="0" applyFont="1" applyFill="1" applyBorder="1"/>
    <xf numFmtId="0" fontId="4" fillId="0" borderId="1" xfId="0" applyFont="1" applyBorder="1"/>
    <xf numFmtId="0" fontId="30" fillId="0" borderId="1" xfId="0" quotePrefix="1" applyFont="1" applyBorder="1"/>
    <xf numFmtId="0" fontId="30" fillId="0" borderId="1" xfId="0" applyFont="1" applyBorder="1"/>
    <xf numFmtId="0" fontId="30" fillId="0" borderId="1" xfId="0" applyFont="1" applyBorder="1" applyAlignment="1">
      <alignment wrapText="1"/>
    </xf>
    <xf numFmtId="0" fontId="10" fillId="7" borderId="1" xfId="3" applyFont="1" applyFill="1" applyBorder="1" applyAlignment="1">
      <alignment vertical="center"/>
    </xf>
    <xf numFmtId="44" fontId="9" fillId="7" borderId="1" xfId="4" applyNumberFormat="1" applyFont="1" applyFill="1" applyBorder="1"/>
    <xf numFmtId="44" fontId="34" fillId="7" borderId="1" xfId="0" applyNumberFormat="1" applyFont="1" applyFill="1" applyBorder="1"/>
    <xf numFmtId="0" fontId="5" fillId="2" borderId="1" xfId="4" applyNumberFormat="1" applyFont="1" applyFill="1" applyBorder="1" applyAlignment="1">
      <alignment horizontal="center"/>
    </xf>
    <xf numFmtId="0" fontId="26" fillId="0" borderId="0" xfId="0" applyFont="1"/>
    <xf numFmtId="0" fontId="0" fillId="0" borderId="0" xfId="0" applyFill="1"/>
    <xf numFmtId="0" fontId="6" fillId="0" borderId="1" xfId="3" applyFont="1" applyBorder="1" applyAlignment="1">
      <alignment horizontal="left" vertical="center"/>
    </xf>
    <xf numFmtId="0" fontId="6" fillId="11" borderId="1" xfId="3" applyFont="1" applyFill="1" applyBorder="1" applyAlignment="1">
      <alignment horizontal="left"/>
    </xf>
    <xf numFmtId="0" fontId="5" fillId="10" borderId="1" xfId="3" applyFont="1" applyFill="1" applyBorder="1" applyAlignment="1">
      <alignment horizontal="left"/>
    </xf>
    <xf numFmtId="0" fontId="5" fillId="5" borderId="1" xfId="3" applyFont="1" applyFill="1" applyBorder="1" applyAlignment="1">
      <alignment horizontal="left"/>
    </xf>
    <xf numFmtId="0" fontId="0" fillId="5" borderId="1" xfId="0" applyFill="1" applyBorder="1"/>
    <xf numFmtId="0" fontId="8" fillId="6" borderId="1" xfId="3" applyFont="1" applyFill="1" applyBorder="1" applyAlignment="1">
      <alignment horizontal="left" vertical="center"/>
    </xf>
    <xf numFmtId="0" fontId="6" fillId="6" borderId="1" xfId="3" applyFont="1" applyFill="1" applyBorder="1" applyAlignment="1">
      <alignment horizontal="left"/>
    </xf>
    <xf numFmtId="0" fontId="8" fillId="0" borderId="1" xfId="3" applyFont="1" applyFill="1" applyBorder="1" applyAlignment="1">
      <alignment horizontal="left" vertical="center"/>
    </xf>
    <xf numFmtId="0" fontId="8" fillId="12" borderId="1" xfId="3" applyFont="1" applyFill="1" applyBorder="1" applyAlignment="1">
      <alignment horizontal="left" vertical="center"/>
    </xf>
    <xf numFmtId="0" fontId="0" fillId="12" borderId="1" xfId="0" applyFill="1" applyBorder="1"/>
    <xf numFmtId="168" fontId="9" fillId="12" borderId="1" xfId="4" applyNumberFormat="1" applyFont="1" applyFill="1" applyBorder="1" applyAlignment="1">
      <alignment vertical="center"/>
    </xf>
    <xf numFmtId="168" fontId="9" fillId="0" borderId="1" xfId="4" applyNumberFormat="1" applyFont="1" applyFill="1" applyBorder="1" applyAlignment="1">
      <alignment horizontal="left" vertical="center"/>
    </xf>
    <xf numFmtId="168" fontId="6" fillId="0" borderId="1" xfId="7" applyNumberFormat="1" applyFont="1" applyFill="1" applyBorder="1" applyAlignment="1">
      <alignment horizontal="center"/>
    </xf>
    <xf numFmtId="168" fontId="6" fillId="0" borderId="1" xfId="4" applyNumberFormat="1" applyFont="1" applyFill="1" applyBorder="1" applyAlignment="1">
      <alignment horizontal="center"/>
    </xf>
    <xf numFmtId="168" fontId="6" fillId="0" borderId="1" xfId="4" applyNumberFormat="1" applyFont="1" applyFill="1" applyBorder="1" applyAlignment="1">
      <alignment horizontal="center" vertical="center"/>
    </xf>
    <xf numFmtId="168" fontId="20" fillId="0" borderId="1" xfId="8" applyNumberFormat="1" applyFont="1" applyFill="1" applyBorder="1" applyAlignment="1">
      <alignment horizontal="center" vertical="center"/>
    </xf>
    <xf numFmtId="168" fontId="9" fillId="0" borderId="1" xfId="4" applyNumberFormat="1" applyFont="1" applyFill="1" applyBorder="1" applyAlignment="1">
      <alignment horizontal="center" vertical="center"/>
    </xf>
    <xf numFmtId="168" fontId="9" fillId="0" borderId="1" xfId="4" applyNumberFormat="1" applyFont="1" applyBorder="1" applyAlignment="1">
      <alignment horizontal="center" vertical="center"/>
    </xf>
    <xf numFmtId="168" fontId="6" fillId="0" borderId="1" xfId="4" applyNumberFormat="1" applyFont="1" applyBorder="1" applyAlignment="1">
      <alignment horizontal="center" vertical="center"/>
    </xf>
    <xf numFmtId="9" fontId="6" fillId="0" borderId="1" xfId="2" applyFont="1" applyFill="1" applyBorder="1" applyAlignment="1">
      <alignment horizontal="center"/>
    </xf>
    <xf numFmtId="0" fontId="35" fillId="0" borderId="0" xfId="0" applyFont="1"/>
    <xf numFmtId="0" fontId="18" fillId="0" borderId="6" xfId="0" applyFont="1" applyBorder="1" applyAlignment="1">
      <alignment horizontal="left"/>
    </xf>
    <xf numFmtId="0" fontId="18" fillId="0" borderId="7" xfId="0" applyFont="1" applyBorder="1" applyAlignment="1">
      <alignment horizontal="left"/>
    </xf>
    <xf numFmtId="0" fontId="18" fillId="0" borderId="8" xfId="0" applyFont="1" applyBorder="1" applyAlignment="1">
      <alignment horizontal="left"/>
    </xf>
    <xf numFmtId="0" fontId="30" fillId="0" borderId="0" xfId="0" applyFont="1" applyAlignment="1">
      <alignment horizontal="center" wrapText="1"/>
    </xf>
    <xf numFmtId="0" fontId="6" fillId="11" borderId="6" xfId="3" applyFont="1" applyFill="1" applyBorder="1" applyAlignment="1">
      <alignment horizontal="left"/>
    </xf>
    <xf numFmtId="0" fontId="6" fillId="11" borderId="8" xfId="3" applyFont="1" applyFill="1" applyBorder="1" applyAlignment="1">
      <alignment horizontal="left"/>
    </xf>
    <xf numFmtId="0" fontId="6" fillId="0" borderId="6" xfId="3" applyFont="1" applyBorder="1" applyAlignment="1">
      <alignment horizontal="left"/>
    </xf>
    <xf numFmtId="0" fontId="6" fillId="0" borderId="8" xfId="3" applyFont="1" applyBorder="1" applyAlignment="1">
      <alignment horizontal="left"/>
    </xf>
    <xf numFmtId="0" fontId="0" fillId="0" borderId="6" xfId="0" applyBorder="1" applyAlignment="1">
      <alignment horizontal="center"/>
    </xf>
    <xf numFmtId="0" fontId="0" fillId="0" borderId="8" xfId="0" applyBorder="1" applyAlignment="1">
      <alignment horizontal="center"/>
    </xf>
    <xf numFmtId="0" fontId="8" fillId="0" borderId="6" xfId="3" applyFont="1" applyFill="1" applyBorder="1" applyAlignment="1">
      <alignment horizontal="center" vertical="center"/>
    </xf>
    <xf numFmtId="0" fontId="8" fillId="0" borderId="8" xfId="3" applyFont="1" applyFill="1" applyBorder="1" applyAlignment="1">
      <alignment horizontal="center" vertical="center"/>
    </xf>
  </cellXfs>
  <cellStyles count="9">
    <cellStyle name="Komma" xfId="7" builtinId="3"/>
    <cellStyle name="Komma 2 2" xfId="4" xr:uid="{69A7CB48-5BAC-4B82-9791-7350B2808576}"/>
    <cellStyle name="Komma 5" xfId="8" xr:uid="{59275416-97F5-470B-80C8-E290105646F2}"/>
    <cellStyle name="Procent" xfId="2" builtinId="5"/>
    <cellStyle name="Standaard" xfId="0" builtinId="0"/>
    <cellStyle name="Standaard 2 2" xfId="3" xr:uid="{57E08834-65B0-44D1-8891-526003FC13FD}"/>
    <cellStyle name="Standaard 4" xfId="6" xr:uid="{09617693-003F-41EC-8AC7-00B1A80D156B}"/>
    <cellStyle name="Standaard 6" xfId="5" xr:uid="{0E9D809A-70A8-4E2C-A0F8-34D874BFB286}"/>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335\AppData\Local\Microsoft\Windows\INetCache\Content.Outlook\B88MZQM7\ondernemingsplan%20test%20Jos%20t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ORBLAD"/>
      <sheetName val="Inhoud"/>
      <sheetName val="Toelichting"/>
      <sheetName val="Visie"/>
      <sheetName val="Stappenplan"/>
      <sheetName val="Besluit"/>
      <sheetName val="Bedrijfsdata 1"/>
      <sheetName val="Bedrijfsdata 2"/>
      <sheetName val="Bedrijfsdata 3"/>
      <sheetName val="Bestaande kredieten"/>
      <sheetName val="lening 1"/>
      <sheetName val="lening 2"/>
      <sheetName val="lening 3"/>
      <sheetName val="lening 4"/>
      <sheetName val="lening 5"/>
      <sheetName val="lening 6"/>
      <sheetName val="lening 7"/>
      <sheetName val="lening 8"/>
      <sheetName val="lening 9"/>
      <sheetName val="lening 10"/>
      <sheetName val="lening 11"/>
      <sheetName val="lening 12"/>
      <sheetName val="lening 13"/>
      <sheetName val="lening 14"/>
      <sheetName val="lening 15"/>
      <sheetName val="lening 16"/>
      <sheetName val="lening 17"/>
      <sheetName val="lening 18"/>
      <sheetName val="lening 19"/>
      <sheetName val="lening 20"/>
      <sheetName val="Investeringsplan"/>
      <sheetName val="Bedrijfsbekleding"/>
      <sheetName val="AK gebouwen"/>
      <sheetName val="AK Nieuwbouw"/>
      <sheetName val="Renovatie"/>
      <sheetName val="investering"/>
      <sheetName val="AK Productierechten"/>
      <sheetName val="Bedrijfskapitaal"/>
      <sheetName val="Woonkrediet"/>
      <sheetName val="OVERZICHT JAARLAST"/>
      <sheetName val="SALDO ZK"/>
      <sheetName val="kasplanning ZK"/>
      <sheetName val="SALDO MK"/>
      <sheetName val="kasplanning MK"/>
      <sheetName val="SALDO ZEUGEN"/>
      <sheetName val="SALDO VV"/>
      <sheetName val="Tabblad input Hannah, varkens"/>
      <sheetName val="SALDO TEELT 1"/>
      <sheetName val="SALDO TEELT 2"/>
      <sheetName val="SALDO TEELT 3"/>
      <sheetName val="SALDO TEELT 4"/>
      <sheetName val="SALDO TEELT 5"/>
      <sheetName val="SALDO TEELT 6"/>
      <sheetName val="SALDO TEELT 7"/>
      <sheetName val="SALDO TEELT 8"/>
      <sheetName val="SALDO VK hoeve"/>
      <sheetName val="omzet jaar 1"/>
      <sheetName val="kasplanning jaar 1"/>
      <sheetName val="omzet jaar 2"/>
      <sheetName val="kasplanning jaar 2"/>
      <sheetName val="omzet jaar 3"/>
      <sheetName val="kasplanning jaar 3"/>
      <sheetName val="tabblad input Hannah, tuinbouw"/>
      <sheetName val="SALDO na I"/>
      <sheetName val="Overheidssteun"/>
      <sheetName val="Y niet-landbouw"/>
      <sheetName val="Resultaat bedrijf"/>
      <sheetName val="Resultaat ON"/>
      <sheetName val="Resultaat OL"/>
      <sheetName val="SCENARIO's"/>
      <sheetName val="Balans"/>
      <sheetName val="NER"/>
      <sheetName val="Mestafzet"/>
      <sheetName val="GVE"/>
      <sheetName val="Ruwvoeder"/>
      <sheetName val="Saldo INFO"/>
      <sheetName val="Adviseu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8">
          <cell r="B58">
            <v>100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265AA-4D79-42D1-A33B-E39D4CDF715B}">
  <dimension ref="A1:A8"/>
  <sheetViews>
    <sheetView topLeftCell="A4" workbookViewId="0">
      <selection activeCell="A5" sqref="A5"/>
    </sheetView>
  </sheetViews>
  <sheetFormatPr defaultRowHeight="14.5" x14ac:dyDescent="0.35"/>
  <cols>
    <col min="1" max="1" width="78.453125" customWidth="1"/>
  </cols>
  <sheetData>
    <row r="1" spans="1:1" ht="21" x14ac:dyDescent="0.5">
      <c r="A1" s="143" t="s">
        <v>143</v>
      </c>
    </row>
    <row r="3" spans="1:1" ht="101.5" x14ac:dyDescent="0.35">
      <c r="A3" s="92" t="s">
        <v>127</v>
      </c>
    </row>
    <row r="4" spans="1:1" ht="29" x14ac:dyDescent="0.35">
      <c r="A4" s="92" t="s">
        <v>128</v>
      </c>
    </row>
    <row r="5" spans="1:1" ht="43.5" x14ac:dyDescent="0.35">
      <c r="A5" s="92" t="s">
        <v>144</v>
      </c>
    </row>
    <row r="6" spans="1:1" ht="101.5" x14ac:dyDescent="0.35">
      <c r="A6" s="92" t="s">
        <v>129</v>
      </c>
    </row>
    <row r="7" spans="1:1" ht="87" x14ac:dyDescent="0.35">
      <c r="A7" s="92" t="s">
        <v>130</v>
      </c>
    </row>
    <row r="8" spans="1:1" ht="29" x14ac:dyDescent="0.35">
      <c r="A8" s="92" t="s">
        <v>100</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4488F-A1DA-4BC3-9928-886CBE15B9FC}">
  <dimension ref="A1:H42"/>
  <sheetViews>
    <sheetView topLeftCell="A25" zoomScale="110" zoomScaleNormal="110" workbookViewId="0">
      <selection activeCell="C44" sqref="C44"/>
    </sheetView>
  </sheetViews>
  <sheetFormatPr defaultColWidth="9.08984375" defaultRowHeight="17.25" customHeight="1" x14ac:dyDescent="0.25"/>
  <cols>
    <col min="1" max="1" width="6.08984375" style="39" customWidth="1"/>
    <col min="2" max="2" width="20.453125" style="39" customWidth="1"/>
    <col min="3" max="8" width="10.453125" style="39" customWidth="1"/>
    <col min="9" max="16384" width="9.08984375" style="39"/>
  </cols>
  <sheetData>
    <row r="1" spans="1:8" ht="17.25" customHeight="1" x14ac:dyDescent="0.45">
      <c r="A1" s="28" t="s">
        <v>40</v>
      </c>
      <c r="B1" s="28"/>
    </row>
    <row r="2" spans="1:8" ht="17.25" customHeight="1" x14ac:dyDescent="0.25">
      <c r="A2" s="38"/>
      <c r="B2" s="38"/>
    </row>
    <row r="3" spans="1:8" ht="17.25" customHeight="1" x14ac:dyDescent="0.3">
      <c r="A3" s="29" t="s">
        <v>2</v>
      </c>
      <c r="B3" s="39" t="s">
        <v>90</v>
      </c>
    </row>
    <row r="4" spans="1:8" ht="17.25" customHeight="1" x14ac:dyDescent="0.3">
      <c r="A4" s="72" t="s">
        <v>3</v>
      </c>
      <c r="B4" s="39" t="s">
        <v>91</v>
      </c>
    </row>
    <row r="5" spans="1:8" ht="17.25" customHeight="1" x14ac:dyDescent="0.3">
      <c r="A5" s="93" t="s">
        <v>4</v>
      </c>
      <c r="B5" s="39" t="s">
        <v>92</v>
      </c>
    </row>
    <row r="6" spans="1:8" ht="17.25" customHeight="1" x14ac:dyDescent="0.3">
      <c r="A6" s="30" t="s">
        <v>5</v>
      </c>
      <c r="B6" s="39" t="s">
        <v>93</v>
      </c>
    </row>
    <row r="9" spans="1:8" ht="17.25" customHeight="1" x14ac:dyDescent="0.25">
      <c r="A9" s="68" t="s">
        <v>41</v>
      </c>
      <c r="B9" s="40"/>
      <c r="C9" s="41"/>
      <c r="D9" s="41"/>
      <c r="E9" s="41"/>
      <c r="F9" s="41"/>
      <c r="G9" s="42"/>
    </row>
    <row r="10" spans="1:8" ht="31.5" customHeight="1" x14ac:dyDescent="0.25">
      <c r="A10" s="43"/>
      <c r="B10" s="44"/>
      <c r="C10" s="45" t="s">
        <v>46</v>
      </c>
      <c r="D10" s="45" t="s">
        <v>47</v>
      </c>
      <c r="E10" s="45" t="s">
        <v>49</v>
      </c>
      <c r="F10" s="46" t="s">
        <v>54</v>
      </c>
      <c r="G10" s="45" t="s">
        <v>48</v>
      </c>
      <c r="H10" s="46" t="s">
        <v>55</v>
      </c>
    </row>
    <row r="11" spans="1:8" ht="17.25" customHeight="1" x14ac:dyDescent="0.25">
      <c r="A11" s="47"/>
      <c r="B11" s="48" t="s">
        <v>42</v>
      </c>
      <c r="C11" s="49"/>
      <c r="D11" s="49"/>
      <c r="E11" s="50"/>
      <c r="F11" s="51"/>
      <c r="G11" s="52"/>
      <c r="H11" s="48"/>
    </row>
    <row r="12" spans="1:8" ht="17.25" customHeight="1" x14ac:dyDescent="0.25">
      <c r="A12" s="47"/>
      <c r="B12" s="48" t="s">
        <v>56</v>
      </c>
      <c r="C12" s="49"/>
      <c r="D12" s="49"/>
      <c r="E12" s="50"/>
      <c r="F12" s="51"/>
      <c r="G12" s="52"/>
      <c r="H12" s="48"/>
    </row>
    <row r="13" spans="1:8" ht="17.25" customHeight="1" x14ac:dyDescent="0.25">
      <c r="A13" s="47"/>
      <c r="B13" s="48" t="s">
        <v>43</v>
      </c>
      <c r="C13" s="53">
        <v>150000</v>
      </c>
      <c r="D13" s="53">
        <v>100000</v>
      </c>
      <c r="E13" s="54">
        <v>1.2E-2</v>
      </c>
      <c r="F13" s="55">
        <v>20</v>
      </c>
      <c r="G13" s="56">
        <v>2020</v>
      </c>
      <c r="H13" s="66" t="s">
        <v>57</v>
      </c>
    </row>
    <row r="14" spans="1:8" ht="17.25" customHeight="1" x14ac:dyDescent="0.25">
      <c r="A14" s="47"/>
      <c r="B14" s="48" t="s">
        <v>44</v>
      </c>
      <c r="C14" s="53">
        <v>80000</v>
      </c>
      <c r="D14" s="53">
        <v>800000</v>
      </c>
      <c r="E14" s="54">
        <v>0.02</v>
      </c>
      <c r="F14" s="55">
        <v>20</v>
      </c>
      <c r="G14" s="56">
        <v>2022</v>
      </c>
      <c r="H14" s="66" t="s">
        <v>57</v>
      </c>
    </row>
    <row r="15" spans="1:8" ht="17.25" customHeight="1" x14ac:dyDescent="0.25">
      <c r="A15" s="47"/>
      <c r="B15" s="48" t="s">
        <v>50</v>
      </c>
      <c r="C15" s="53">
        <v>50000</v>
      </c>
      <c r="D15" s="53">
        <v>50000</v>
      </c>
      <c r="E15" s="54">
        <v>1.2999999999999999E-2</v>
      </c>
      <c r="F15" s="55">
        <v>10</v>
      </c>
      <c r="G15" s="56">
        <v>2020</v>
      </c>
      <c r="H15" s="66" t="s">
        <v>58</v>
      </c>
    </row>
    <row r="16" spans="1:8" ht="17.25" customHeight="1" x14ac:dyDescent="0.25">
      <c r="A16" s="47"/>
      <c r="B16" s="48" t="s">
        <v>67</v>
      </c>
      <c r="C16" s="53">
        <v>40000</v>
      </c>
      <c r="D16" s="53">
        <v>40000</v>
      </c>
      <c r="E16" s="54">
        <v>1.6E-2</v>
      </c>
      <c r="F16" s="55">
        <v>10</v>
      </c>
      <c r="G16" s="56">
        <v>2021</v>
      </c>
      <c r="H16" s="66" t="s">
        <v>57</v>
      </c>
    </row>
    <row r="17" spans="1:8" ht="17.25" customHeight="1" x14ac:dyDescent="0.25">
      <c r="A17" s="47"/>
      <c r="B17" s="48" t="s">
        <v>45</v>
      </c>
      <c r="C17" s="49"/>
      <c r="D17" s="49"/>
      <c r="E17" s="50"/>
      <c r="F17" s="51"/>
      <c r="G17" s="52"/>
      <c r="H17" s="48"/>
    </row>
    <row r="18" spans="1:8" ht="17.25" customHeight="1" x14ac:dyDescent="0.25">
      <c r="A18" s="57"/>
      <c r="B18" s="48" t="s">
        <v>45</v>
      </c>
      <c r="C18" s="58"/>
      <c r="D18" s="58"/>
      <c r="E18" s="59"/>
      <c r="F18" s="60"/>
      <c r="G18" s="60"/>
      <c r="H18" s="48"/>
    </row>
    <row r="19" spans="1:8" ht="17.25" customHeight="1" x14ac:dyDescent="0.25">
      <c r="A19" s="57"/>
      <c r="B19" s="48" t="s">
        <v>45</v>
      </c>
      <c r="C19" s="58"/>
      <c r="D19" s="58"/>
      <c r="E19" s="59"/>
      <c r="F19" s="60"/>
      <c r="G19" s="60"/>
      <c r="H19" s="48"/>
    </row>
    <row r="20" spans="1:8" s="61" customFormat="1" ht="17.25" customHeight="1" x14ac:dyDescent="0.25">
      <c r="C20" s="62"/>
      <c r="D20" s="62"/>
      <c r="E20" s="63"/>
    </row>
    <row r="21" spans="1:8" s="61" customFormat="1" ht="17.25" customHeight="1" x14ac:dyDescent="0.35">
      <c r="A21" s="75" t="s">
        <v>35</v>
      </c>
      <c r="B21" s="67"/>
      <c r="C21" s="77"/>
    </row>
    <row r="22" spans="1:8" s="61" customFormat="1" ht="17.25" customHeight="1" x14ac:dyDescent="0.25">
      <c r="A22" s="73"/>
      <c r="B22" s="74"/>
      <c r="C22" s="10">
        <v>2022</v>
      </c>
      <c r="D22" s="10">
        <f>C22+1</f>
        <v>2023</v>
      </c>
      <c r="E22" s="10">
        <f t="shared" ref="E22" si="0">D22+1</f>
        <v>2024</v>
      </c>
      <c r="F22" s="10">
        <f t="shared" ref="F22" si="1">E22+1</f>
        <v>2025</v>
      </c>
      <c r="G22" s="10">
        <f t="shared" ref="G22" si="2">F22+1</f>
        <v>2026</v>
      </c>
    </row>
    <row r="23" spans="1:8" s="61" customFormat="1" ht="17.25" customHeight="1" x14ac:dyDescent="0.25">
      <c r="B23" s="48" t="s">
        <v>37</v>
      </c>
      <c r="C23" s="48"/>
      <c r="D23" s="48"/>
      <c r="E23" s="48"/>
      <c r="F23" s="48"/>
      <c r="G23" s="48"/>
    </row>
    <row r="24" spans="1:8" s="61" customFormat="1" ht="17.25" customHeight="1" x14ac:dyDescent="0.25">
      <c r="B24" s="48" t="s">
        <v>36</v>
      </c>
      <c r="C24" s="48"/>
      <c r="D24" s="48"/>
      <c r="E24" s="48"/>
      <c r="F24" s="48"/>
      <c r="G24" s="48"/>
    </row>
    <row r="25" spans="1:8" s="61" customFormat="1" ht="17.25" customHeight="1" x14ac:dyDescent="0.25">
      <c r="B25" s="48" t="s">
        <v>62</v>
      </c>
      <c r="C25" s="48"/>
      <c r="D25" s="48"/>
      <c r="E25" s="48"/>
      <c r="F25" s="48"/>
      <c r="G25" s="48"/>
    </row>
    <row r="26" spans="1:8" s="61" customFormat="1" ht="17.25" customHeight="1" x14ac:dyDescent="0.25">
      <c r="B26" s="144" t="s">
        <v>131</v>
      </c>
      <c r="C26" s="145"/>
      <c r="D26" s="145"/>
      <c r="E26" s="145"/>
      <c r="F26" s="145"/>
      <c r="G26" s="146"/>
    </row>
    <row r="27" spans="1:8" s="61" customFormat="1" ht="17.25" customHeight="1" x14ac:dyDescent="0.25">
      <c r="C27" s="62"/>
      <c r="D27" s="62"/>
      <c r="E27" s="63"/>
    </row>
    <row r="28" spans="1:8" ht="17.25" customHeight="1" x14ac:dyDescent="0.25">
      <c r="A28" s="76" t="s">
        <v>61</v>
      </c>
      <c r="B28" s="70"/>
      <c r="C28" s="71"/>
      <c r="D28" s="62"/>
      <c r="E28" s="63"/>
      <c r="F28" s="61"/>
      <c r="G28" s="61"/>
      <c r="H28" s="61"/>
    </row>
    <row r="29" spans="1:8" ht="17.25" customHeight="1" x14ac:dyDescent="0.25">
      <c r="A29" s="69"/>
      <c r="B29" s="52"/>
      <c r="C29" s="10">
        <v>2022</v>
      </c>
      <c r="D29" s="10">
        <f>C29+1</f>
        <v>2023</v>
      </c>
      <c r="E29" s="10">
        <f t="shared" ref="E29" si="3">D29+1</f>
        <v>2024</v>
      </c>
      <c r="F29" s="10">
        <f t="shared" ref="F29" si="4">E29+1</f>
        <v>2025</v>
      </c>
      <c r="G29" s="10">
        <f t="shared" ref="G29" si="5">F29+1</f>
        <v>2026</v>
      </c>
    </row>
    <row r="30" spans="1:8" ht="17.25" customHeight="1" x14ac:dyDescent="0.25">
      <c r="A30" s="61"/>
      <c r="B30" s="48" t="s">
        <v>31</v>
      </c>
      <c r="C30" s="64"/>
      <c r="D30" s="48"/>
      <c r="E30" s="48"/>
      <c r="F30" s="48"/>
      <c r="G30" s="48"/>
    </row>
    <row r="31" spans="1:8" ht="17.25" customHeight="1" x14ac:dyDescent="0.25">
      <c r="A31" s="61"/>
      <c r="B31" s="48" t="s">
        <v>53</v>
      </c>
      <c r="C31" s="64"/>
      <c r="D31" s="48"/>
      <c r="E31" s="48"/>
      <c r="F31" s="48"/>
      <c r="G31" s="48"/>
    </row>
    <row r="32" spans="1:8" ht="17.25" customHeight="1" x14ac:dyDescent="0.25">
      <c r="A32" s="61"/>
      <c r="B32" s="48" t="s">
        <v>60</v>
      </c>
      <c r="C32" s="64"/>
      <c r="D32" s="48"/>
      <c r="E32" s="48"/>
      <c r="F32" s="48"/>
      <c r="G32" s="48"/>
    </row>
    <row r="33" spans="1:8" ht="17.25" customHeight="1" x14ac:dyDescent="0.25">
      <c r="A33" s="61"/>
      <c r="B33" s="48" t="s">
        <v>32</v>
      </c>
      <c r="C33" s="65"/>
      <c r="D33" s="65"/>
      <c r="E33" s="48"/>
      <c r="F33" s="48"/>
      <c r="G33" s="48"/>
    </row>
    <row r="34" spans="1:8" ht="17.25" customHeight="1" x14ac:dyDescent="0.25">
      <c r="A34" s="61"/>
      <c r="B34" s="48" t="s">
        <v>33</v>
      </c>
      <c r="C34" s="48"/>
      <c r="D34" s="48"/>
      <c r="E34" s="48"/>
      <c r="F34" s="48"/>
      <c r="G34" s="48"/>
    </row>
    <row r="35" spans="1:8" ht="17.25" customHeight="1" x14ac:dyDescent="0.25">
      <c r="A35" s="61"/>
      <c r="B35" s="48" t="s">
        <v>59</v>
      </c>
      <c r="C35" s="48"/>
      <c r="D35" s="48"/>
      <c r="E35" s="48"/>
      <c r="F35" s="48"/>
      <c r="G35" s="48"/>
    </row>
    <row r="36" spans="1:8" ht="25.5" customHeight="1" x14ac:dyDescent="0.25">
      <c r="A36" s="61"/>
      <c r="B36" s="46" t="s">
        <v>52</v>
      </c>
      <c r="C36" s="48"/>
      <c r="D36" s="48"/>
      <c r="E36" s="48"/>
      <c r="F36" s="48"/>
      <c r="G36" s="48"/>
    </row>
    <row r="37" spans="1:8" ht="17.25" customHeight="1" x14ac:dyDescent="0.25">
      <c r="A37" s="61"/>
      <c r="B37" s="48" t="s">
        <v>34</v>
      </c>
      <c r="C37" s="48"/>
      <c r="D37" s="48"/>
      <c r="E37" s="48"/>
      <c r="F37" s="48"/>
      <c r="G37" s="48"/>
    </row>
    <row r="38" spans="1:8" ht="17.25" customHeight="1" x14ac:dyDescent="0.25">
      <c r="A38" s="61"/>
      <c r="B38" s="48" t="s">
        <v>94</v>
      </c>
      <c r="C38" s="48"/>
      <c r="D38" s="48"/>
      <c r="E38" s="48"/>
      <c r="F38" s="48"/>
      <c r="G38" s="48"/>
    </row>
    <row r="39" spans="1:8" ht="17.25" customHeight="1" x14ac:dyDescent="0.25">
      <c r="A39" s="61"/>
      <c r="B39" s="144" t="s">
        <v>132</v>
      </c>
      <c r="C39" s="145"/>
      <c r="D39" s="145"/>
      <c r="E39" s="145"/>
      <c r="F39" s="145"/>
      <c r="G39" s="146"/>
      <c r="H39" s="61"/>
    </row>
    <row r="41" spans="1:8" ht="17.25" customHeight="1" x14ac:dyDescent="0.25">
      <c r="A41" s="61" t="s">
        <v>63</v>
      </c>
    </row>
    <row r="42" spans="1:8" ht="17.25" customHeight="1" x14ac:dyDescent="0.25">
      <c r="A42" s="61" t="s">
        <v>51</v>
      </c>
    </row>
  </sheetData>
  <mergeCells count="2">
    <mergeCell ref="B26:G26"/>
    <mergeCell ref="B39:G39"/>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BFD68-6C58-48C8-B520-B81D2E8CCA2C}">
  <dimension ref="A1:I47"/>
  <sheetViews>
    <sheetView topLeftCell="A28" zoomScale="110" zoomScaleNormal="110" workbookViewId="0">
      <selection activeCell="C48" sqref="C48"/>
    </sheetView>
  </sheetViews>
  <sheetFormatPr defaultRowHeight="17.25" customHeight="1" x14ac:dyDescent="0.35"/>
  <cols>
    <col min="1" max="1" width="6.08984375" customWidth="1"/>
    <col min="2" max="2" width="25.36328125" customWidth="1"/>
    <col min="3" max="7" width="11" customWidth="1"/>
  </cols>
  <sheetData>
    <row r="1" spans="1:7" ht="17.25" customHeight="1" x14ac:dyDescent="0.45">
      <c r="A1" s="28" t="s">
        <v>101</v>
      </c>
      <c r="B1" s="28"/>
    </row>
    <row r="2" spans="1:7" ht="17.25" customHeight="1" x14ac:dyDescent="0.45">
      <c r="B2" s="28"/>
    </row>
    <row r="3" spans="1:7" ht="17.25" customHeight="1" x14ac:dyDescent="0.35">
      <c r="A3" s="7" t="s">
        <v>2</v>
      </c>
      <c r="B3" s="39" t="s">
        <v>95</v>
      </c>
    </row>
    <row r="4" spans="1:7" ht="9.75" customHeight="1" x14ac:dyDescent="0.35">
      <c r="A4" s="7"/>
      <c r="B4" s="39" t="s">
        <v>96</v>
      </c>
    </row>
    <row r="5" spans="1:7" ht="17.25" customHeight="1" x14ac:dyDescent="0.35">
      <c r="A5" s="95" t="s">
        <v>3</v>
      </c>
      <c r="B5" s="39" t="s">
        <v>8</v>
      </c>
    </row>
    <row r="6" spans="1:7" ht="17.25" customHeight="1" x14ac:dyDescent="0.35">
      <c r="A6" s="94" t="s">
        <v>4</v>
      </c>
      <c r="B6" s="39" t="s">
        <v>9</v>
      </c>
    </row>
    <row r="7" spans="1:7" ht="17.25" customHeight="1" x14ac:dyDescent="0.35">
      <c r="A7" s="9" t="s">
        <v>5</v>
      </c>
      <c r="B7" s="39" t="s">
        <v>77</v>
      </c>
    </row>
    <row r="8" spans="1:7" ht="15" customHeight="1" x14ac:dyDescent="0.35">
      <c r="A8" s="9"/>
      <c r="B8" s="39" t="s">
        <v>65</v>
      </c>
    </row>
    <row r="9" spans="1:7" ht="15" customHeight="1" x14ac:dyDescent="0.35">
      <c r="A9" s="9"/>
      <c r="B9" s="39" t="s">
        <v>66</v>
      </c>
    </row>
    <row r="10" spans="1:7" ht="17.25" customHeight="1" x14ac:dyDescent="0.35">
      <c r="A10" s="12" t="s">
        <v>6</v>
      </c>
      <c r="B10" s="39" t="s">
        <v>29</v>
      </c>
    </row>
    <row r="11" spans="1:7" ht="17.25" customHeight="1" x14ac:dyDescent="0.35">
      <c r="A11" s="15" t="s">
        <v>7</v>
      </c>
      <c r="B11" s="39" t="s">
        <v>28</v>
      </c>
    </row>
    <row r="12" spans="1:7" ht="17.25" customHeight="1" x14ac:dyDescent="0.35">
      <c r="A12" t="s">
        <v>10</v>
      </c>
      <c r="B12" s="39" t="s">
        <v>30</v>
      </c>
    </row>
    <row r="14" spans="1:7" ht="17.25" customHeight="1" x14ac:dyDescent="0.35">
      <c r="A14" s="11" t="s">
        <v>24</v>
      </c>
      <c r="B14" s="7"/>
      <c r="C14" s="8"/>
      <c r="E14" s="1"/>
      <c r="F14" s="1"/>
      <c r="G14" s="2"/>
    </row>
    <row r="15" spans="1:7" ht="17.25" customHeight="1" x14ac:dyDescent="0.4">
      <c r="A15" s="8" t="s">
        <v>58</v>
      </c>
      <c r="B15" s="7"/>
      <c r="C15" s="3"/>
      <c r="D15" s="3"/>
      <c r="E15" s="3"/>
      <c r="F15" s="3"/>
      <c r="G15" s="3"/>
    </row>
    <row r="16" spans="1:7" ht="14.25" customHeight="1" x14ac:dyDescent="0.35">
      <c r="B16" s="17"/>
      <c r="C16" s="10">
        <v>2022</v>
      </c>
      <c r="D16" s="10">
        <f>C16+1</f>
        <v>2023</v>
      </c>
      <c r="E16" s="10">
        <f t="shared" ref="E16:G16" si="0">D16+1</f>
        <v>2024</v>
      </c>
      <c r="F16" s="10">
        <f t="shared" si="0"/>
        <v>2025</v>
      </c>
      <c r="G16" s="10">
        <f t="shared" si="0"/>
        <v>2026</v>
      </c>
    </row>
    <row r="17" spans="1:9" ht="17.25" customHeight="1" x14ac:dyDescent="0.35">
      <c r="B17" s="96" t="s">
        <v>23</v>
      </c>
      <c r="C17" s="31">
        <f>'[1]Bedrijfsdata 3'!B58</f>
        <v>100</v>
      </c>
      <c r="D17" s="31">
        <v>110</v>
      </c>
      <c r="E17" s="31">
        <v>200</v>
      </c>
      <c r="F17" s="31">
        <v>200</v>
      </c>
      <c r="G17" s="31">
        <v>220</v>
      </c>
    </row>
    <row r="18" spans="1:9" ht="12" customHeight="1" x14ac:dyDescent="0.35">
      <c r="A18" s="6"/>
      <c r="B18" s="6"/>
      <c r="C18" s="79"/>
      <c r="D18" s="79"/>
      <c r="E18" s="79"/>
      <c r="F18" s="79"/>
      <c r="G18" s="79"/>
      <c r="H18" s="6"/>
    </row>
    <row r="19" spans="1:9" ht="17.25" customHeight="1" x14ac:dyDescent="0.35">
      <c r="A19" s="4" t="s">
        <v>0</v>
      </c>
      <c r="B19" s="4"/>
      <c r="C19" s="80"/>
      <c r="D19" s="80"/>
      <c r="E19" s="80"/>
      <c r="F19" s="80"/>
      <c r="G19" s="80"/>
      <c r="H19" s="6"/>
    </row>
    <row r="20" spans="1:9" ht="17.25" customHeight="1" x14ac:dyDescent="0.35">
      <c r="B20" s="89" t="s">
        <v>19</v>
      </c>
      <c r="C20" s="32">
        <v>100</v>
      </c>
      <c r="D20" s="32">
        <v>105</v>
      </c>
      <c r="E20" s="32">
        <v>110</v>
      </c>
      <c r="F20" s="32">
        <v>115</v>
      </c>
      <c r="G20" s="32">
        <v>120</v>
      </c>
    </row>
    <row r="21" spans="1:9" ht="17.25" customHeight="1" x14ac:dyDescent="0.35">
      <c r="B21" s="18" t="s">
        <v>20</v>
      </c>
      <c r="C21" s="32">
        <f>IFERROR(C20*C17,"")</f>
        <v>10000</v>
      </c>
      <c r="D21" s="32">
        <f t="shared" ref="D21:G21" si="1">IFERROR(D20*D17,"")</f>
        <v>11550</v>
      </c>
      <c r="E21" s="32">
        <f t="shared" si="1"/>
        <v>22000</v>
      </c>
      <c r="F21" s="32">
        <f t="shared" si="1"/>
        <v>23000</v>
      </c>
      <c r="G21" s="32">
        <f t="shared" si="1"/>
        <v>26400</v>
      </c>
    </row>
    <row r="22" spans="1:9" ht="17.25" customHeight="1" x14ac:dyDescent="0.35">
      <c r="B22" s="19" t="s">
        <v>21</v>
      </c>
      <c r="C22" s="33">
        <v>2.5</v>
      </c>
      <c r="D22" s="33">
        <v>2.5</v>
      </c>
      <c r="E22" s="33">
        <v>2.5</v>
      </c>
      <c r="F22" s="33">
        <v>2.5</v>
      </c>
      <c r="G22" s="33">
        <v>2.5</v>
      </c>
    </row>
    <row r="23" spans="1:9" ht="17.25" customHeight="1" x14ac:dyDescent="0.35">
      <c r="B23" s="20" t="s">
        <v>137</v>
      </c>
      <c r="C23" s="33">
        <f>C21*C22</f>
        <v>25000</v>
      </c>
      <c r="D23" s="33">
        <f t="shared" ref="D23:G23" si="2">D21*D22</f>
        <v>28875</v>
      </c>
      <c r="E23" s="33">
        <f t="shared" si="2"/>
        <v>55000</v>
      </c>
      <c r="F23" s="33">
        <f t="shared" si="2"/>
        <v>57500</v>
      </c>
      <c r="G23" s="33">
        <f t="shared" si="2"/>
        <v>66000</v>
      </c>
    </row>
    <row r="24" spans="1:9" ht="17.25" customHeight="1" x14ac:dyDescent="0.35">
      <c r="B24" s="20" t="s">
        <v>62</v>
      </c>
      <c r="C24" s="33"/>
      <c r="D24" s="33"/>
      <c r="E24" s="33"/>
      <c r="F24" s="33"/>
      <c r="G24" s="33"/>
    </row>
    <row r="25" spans="1:9" ht="17.25" customHeight="1" x14ac:dyDescent="0.35">
      <c r="B25" s="21" t="s">
        <v>38</v>
      </c>
      <c r="C25" s="33">
        <v>0</v>
      </c>
      <c r="D25" s="33">
        <v>0</v>
      </c>
      <c r="E25" s="33">
        <v>0</v>
      </c>
      <c r="F25" s="33">
        <v>0</v>
      </c>
      <c r="G25" s="33">
        <v>0</v>
      </c>
    </row>
    <row r="26" spans="1:9" ht="17.25" customHeight="1" x14ac:dyDescent="0.35">
      <c r="B26" s="21" t="s">
        <v>39</v>
      </c>
      <c r="C26" s="33">
        <v>0</v>
      </c>
      <c r="D26" s="33">
        <v>0</v>
      </c>
      <c r="E26" s="33">
        <v>0</v>
      </c>
      <c r="F26" s="33">
        <v>0</v>
      </c>
      <c r="G26" s="33">
        <v>0</v>
      </c>
    </row>
    <row r="27" spans="1:9" ht="17.25" customHeight="1" x14ac:dyDescent="0.35">
      <c r="B27" s="22" t="s">
        <v>138</v>
      </c>
      <c r="C27" s="34">
        <f>SUM(C23:C26)</f>
        <v>25000</v>
      </c>
      <c r="D27" s="34">
        <f t="shared" ref="D27:G27" si="3">SUM(D23:D26)</f>
        <v>28875</v>
      </c>
      <c r="E27" s="34">
        <f t="shared" si="3"/>
        <v>55000</v>
      </c>
      <c r="F27" s="34">
        <f t="shared" si="3"/>
        <v>57500</v>
      </c>
      <c r="G27" s="34">
        <f t="shared" si="3"/>
        <v>66000</v>
      </c>
    </row>
    <row r="28" spans="1:9" ht="17.25" customHeight="1" x14ac:dyDescent="0.35">
      <c r="B28" s="22" t="s">
        <v>22</v>
      </c>
      <c r="C28" s="34">
        <f>C27/C17</f>
        <v>250</v>
      </c>
      <c r="D28" s="34">
        <f t="shared" ref="D28:G28" si="4">D27/D17</f>
        <v>262.5</v>
      </c>
      <c r="E28" s="34">
        <f t="shared" si="4"/>
        <v>275</v>
      </c>
      <c r="F28" s="34">
        <f t="shared" si="4"/>
        <v>287.5</v>
      </c>
      <c r="G28" s="34">
        <f t="shared" si="4"/>
        <v>300</v>
      </c>
    </row>
    <row r="29" spans="1:9" ht="12" customHeight="1" x14ac:dyDescent="0.35">
      <c r="B29" s="6"/>
      <c r="C29" s="78"/>
      <c r="D29" s="78"/>
      <c r="E29" s="78"/>
      <c r="F29" s="78"/>
      <c r="G29" s="78"/>
      <c r="H29" s="6"/>
      <c r="I29" s="6"/>
    </row>
    <row r="30" spans="1:9" ht="17.25" customHeight="1" x14ac:dyDescent="0.35">
      <c r="A30" s="13" t="s">
        <v>134</v>
      </c>
      <c r="B30" s="81"/>
      <c r="C30" s="82"/>
      <c r="D30" s="82"/>
      <c r="E30" s="82"/>
      <c r="F30" s="82"/>
      <c r="G30" s="82"/>
      <c r="H30" s="6"/>
      <c r="I30" s="6"/>
    </row>
    <row r="31" spans="1:9" ht="17.25" customHeight="1" x14ac:dyDescent="0.35">
      <c r="A31" s="5"/>
      <c r="B31" s="17"/>
      <c r="C31" s="10">
        <v>2022</v>
      </c>
      <c r="D31" s="10">
        <v>2020</v>
      </c>
      <c r="E31" s="10">
        <v>2021</v>
      </c>
      <c r="F31" s="10">
        <v>2022</v>
      </c>
      <c r="G31" s="10">
        <v>2023</v>
      </c>
    </row>
    <row r="32" spans="1:9" ht="17.25" customHeight="1" x14ac:dyDescent="0.35">
      <c r="B32" s="17" t="s">
        <v>13</v>
      </c>
      <c r="C32" s="27">
        <v>2300</v>
      </c>
      <c r="D32" s="27">
        <v>2400</v>
      </c>
      <c r="E32" s="27">
        <v>4500</v>
      </c>
      <c r="F32" s="27">
        <v>4500</v>
      </c>
      <c r="G32" s="27">
        <v>4600</v>
      </c>
    </row>
    <row r="33" spans="1:9" ht="17.25" customHeight="1" x14ac:dyDescent="0.35">
      <c r="B33" s="23" t="s">
        <v>25</v>
      </c>
      <c r="C33" s="27">
        <v>200</v>
      </c>
      <c r="D33" s="27">
        <v>200</v>
      </c>
      <c r="E33" s="27">
        <v>200</v>
      </c>
      <c r="F33" s="27">
        <v>200</v>
      </c>
      <c r="G33" s="27">
        <v>200</v>
      </c>
    </row>
    <row r="34" spans="1:9" ht="17.25" customHeight="1" x14ac:dyDescent="0.35">
      <c r="B34" s="17" t="s">
        <v>14</v>
      </c>
      <c r="C34" s="27">
        <v>0</v>
      </c>
      <c r="D34" s="27">
        <v>0</v>
      </c>
      <c r="E34" s="27">
        <v>0</v>
      </c>
      <c r="F34" s="27">
        <v>0</v>
      </c>
      <c r="G34" s="27">
        <v>0</v>
      </c>
    </row>
    <row r="35" spans="1:9" ht="17.25" customHeight="1" x14ac:dyDescent="0.35">
      <c r="B35" s="17" t="s">
        <v>15</v>
      </c>
      <c r="C35" s="27">
        <v>3500</v>
      </c>
      <c r="D35" s="27">
        <v>3600</v>
      </c>
      <c r="E35" s="27">
        <v>7000</v>
      </c>
      <c r="F35" s="27">
        <v>7500</v>
      </c>
      <c r="G35" s="27">
        <v>8000</v>
      </c>
    </row>
    <row r="36" spans="1:9" ht="17.25" customHeight="1" x14ac:dyDescent="0.35">
      <c r="B36" s="17" t="s">
        <v>16</v>
      </c>
      <c r="C36" s="35">
        <v>600</v>
      </c>
      <c r="D36" s="35">
        <v>600</v>
      </c>
      <c r="E36" s="35">
        <v>1200</v>
      </c>
      <c r="F36" s="35">
        <v>1200</v>
      </c>
      <c r="G36" s="35">
        <v>1300</v>
      </c>
    </row>
    <row r="37" spans="1:9" ht="17.25" customHeight="1" x14ac:dyDescent="0.35">
      <c r="B37" s="17" t="s">
        <v>17</v>
      </c>
      <c r="C37" s="35">
        <v>100</v>
      </c>
      <c r="D37" s="35">
        <v>100</v>
      </c>
      <c r="E37" s="35">
        <v>100</v>
      </c>
      <c r="F37" s="35">
        <v>100</v>
      </c>
      <c r="G37" s="35">
        <v>100</v>
      </c>
    </row>
    <row r="38" spans="1:9" ht="17.25" customHeight="1" x14ac:dyDescent="0.35">
      <c r="B38" s="17" t="s">
        <v>18</v>
      </c>
      <c r="C38" s="35">
        <v>3000</v>
      </c>
      <c r="D38" s="35">
        <v>3200</v>
      </c>
      <c r="E38" s="35">
        <v>3300</v>
      </c>
      <c r="F38" s="35">
        <v>3400</v>
      </c>
      <c r="G38" s="35">
        <v>3500</v>
      </c>
    </row>
    <row r="39" spans="1:9" ht="17.25" customHeight="1" x14ac:dyDescent="0.35">
      <c r="B39" s="24" t="s">
        <v>133</v>
      </c>
      <c r="C39" s="36">
        <f>SUM(C32:C38)</f>
        <v>9700</v>
      </c>
      <c r="D39" s="36">
        <f t="shared" ref="D39:G39" si="5">SUM(D32:D38)</f>
        <v>10100</v>
      </c>
      <c r="E39" s="36">
        <f t="shared" si="5"/>
        <v>16300</v>
      </c>
      <c r="F39" s="36">
        <f t="shared" si="5"/>
        <v>16900</v>
      </c>
      <c r="G39" s="36">
        <f t="shared" si="5"/>
        <v>17700</v>
      </c>
    </row>
    <row r="40" spans="1:9" ht="17.25" customHeight="1" x14ac:dyDescent="0.35">
      <c r="B40" s="24" t="s">
        <v>135</v>
      </c>
      <c r="C40" s="36">
        <f>C39/C17</f>
        <v>97</v>
      </c>
      <c r="D40" s="36">
        <f t="shared" ref="D40:G40" si="6">D39/D17</f>
        <v>91.818181818181813</v>
      </c>
      <c r="E40" s="36">
        <f t="shared" si="6"/>
        <v>81.5</v>
      </c>
      <c r="F40" s="36">
        <f t="shared" si="6"/>
        <v>84.5</v>
      </c>
      <c r="G40" s="36">
        <f t="shared" si="6"/>
        <v>80.454545454545453</v>
      </c>
    </row>
    <row r="41" spans="1:9" ht="17.25" customHeight="1" x14ac:dyDescent="0.35">
      <c r="B41" s="24" t="s">
        <v>136</v>
      </c>
      <c r="C41" s="27">
        <f>C39/C21</f>
        <v>0.97</v>
      </c>
      <c r="D41" s="27">
        <f t="shared" ref="D41:G41" si="7">D39/D21</f>
        <v>0.87445887445887449</v>
      </c>
      <c r="E41" s="27">
        <f>E39/E21</f>
        <v>0.74090909090909096</v>
      </c>
      <c r="F41" s="27">
        <f t="shared" si="7"/>
        <v>0.73478260869565215</v>
      </c>
      <c r="G41" s="27">
        <f t="shared" si="7"/>
        <v>0.67045454545454541</v>
      </c>
    </row>
    <row r="42" spans="1:9" ht="9" customHeight="1" x14ac:dyDescent="0.35">
      <c r="A42" s="6"/>
      <c r="B42" s="6"/>
      <c r="C42" s="83"/>
      <c r="D42" s="83"/>
      <c r="E42" s="83"/>
      <c r="F42" s="83"/>
      <c r="G42" s="83"/>
      <c r="H42" s="6"/>
      <c r="I42" s="6"/>
    </row>
    <row r="43" spans="1:9" ht="17.25" customHeight="1" x14ac:dyDescent="0.35">
      <c r="A43" s="14" t="s">
        <v>64</v>
      </c>
      <c r="B43" s="86"/>
      <c r="C43" s="83"/>
      <c r="D43" s="83"/>
      <c r="E43" s="83"/>
      <c r="F43" s="83"/>
      <c r="G43" s="83"/>
      <c r="H43" s="6"/>
      <c r="I43" s="6"/>
    </row>
    <row r="44" spans="1:9" ht="17.25" customHeight="1" x14ac:dyDescent="0.35">
      <c r="B44" s="26" t="s">
        <v>1</v>
      </c>
      <c r="C44" s="37">
        <f>C27-C39</f>
        <v>15300</v>
      </c>
      <c r="D44" s="37">
        <f t="shared" ref="D44:G44" si="8">D27-D39</f>
        <v>18775</v>
      </c>
      <c r="E44" s="37">
        <f t="shared" si="8"/>
        <v>38700</v>
      </c>
      <c r="F44" s="37">
        <f t="shared" si="8"/>
        <v>40600</v>
      </c>
      <c r="G44" s="37">
        <f t="shared" si="8"/>
        <v>48300</v>
      </c>
    </row>
    <row r="45" spans="1:9" ht="17.25" customHeight="1" x14ac:dyDescent="0.35">
      <c r="B45" s="24" t="s">
        <v>26</v>
      </c>
      <c r="C45" s="27">
        <f>C44/C17</f>
        <v>153</v>
      </c>
      <c r="D45" s="27">
        <f t="shared" ref="D45:G45" si="9">D44/D17</f>
        <v>170.68181818181819</v>
      </c>
      <c r="E45" s="27">
        <f t="shared" si="9"/>
        <v>193.5</v>
      </c>
      <c r="F45" s="27">
        <f t="shared" si="9"/>
        <v>203</v>
      </c>
      <c r="G45" s="27">
        <f t="shared" si="9"/>
        <v>219.54545454545453</v>
      </c>
    </row>
    <row r="46" spans="1:9" ht="17.25" customHeight="1" x14ac:dyDescent="0.35">
      <c r="B46" s="24" t="s">
        <v>27</v>
      </c>
      <c r="C46" s="27">
        <f>C44/C21</f>
        <v>1.53</v>
      </c>
      <c r="D46" s="27">
        <f t="shared" ref="D46:G46" si="10">D44/D21</f>
        <v>1.6255411255411256</v>
      </c>
      <c r="E46" s="27">
        <f t="shared" si="10"/>
        <v>1.759090909090909</v>
      </c>
      <c r="F46" s="27">
        <f t="shared" si="10"/>
        <v>1.7652173913043478</v>
      </c>
      <c r="G46" s="27">
        <f t="shared" si="10"/>
        <v>1.8295454545454546</v>
      </c>
    </row>
    <row r="47" spans="1:9" ht="17.25" customHeight="1" x14ac:dyDescent="0.35">
      <c r="B47" s="6"/>
      <c r="C47" s="84"/>
      <c r="D47" s="84"/>
      <c r="E47" s="85"/>
      <c r="F47" s="85"/>
      <c r="G47" s="85"/>
      <c r="H47" s="6"/>
      <c r="I47" s="6"/>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C52B7-ED27-4A18-8052-B00479E0AAD9}">
  <dimension ref="A1:G47"/>
  <sheetViews>
    <sheetView topLeftCell="A28" zoomScaleNormal="100" workbookViewId="0">
      <selection activeCell="G52" sqref="G52"/>
    </sheetView>
  </sheetViews>
  <sheetFormatPr defaultColWidth="9.08984375" defaultRowHeight="15" customHeight="1" x14ac:dyDescent="0.3"/>
  <cols>
    <col min="1" max="1" width="10.6328125" style="88" customWidth="1"/>
    <col min="2" max="2" width="19" style="88" customWidth="1"/>
    <col min="3" max="7" width="11.6328125" style="88" customWidth="1"/>
    <col min="8" max="16384" width="9.08984375" style="88"/>
  </cols>
  <sheetData>
    <row r="1" spans="1:7" ht="15" customHeight="1" x14ac:dyDescent="0.4">
      <c r="A1" s="98" t="s">
        <v>102</v>
      </c>
      <c r="B1" s="98"/>
    </row>
    <row r="2" spans="1:7" ht="15" customHeight="1" x14ac:dyDescent="0.3">
      <c r="A2" s="99"/>
      <c r="B2" s="100"/>
    </row>
    <row r="3" spans="1:7" ht="15" customHeight="1" x14ac:dyDescent="0.3">
      <c r="A3" s="101" t="s">
        <v>2</v>
      </c>
      <c r="B3" s="99" t="s">
        <v>95</v>
      </c>
    </row>
    <row r="4" spans="1:7" ht="15" customHeight="1" x14ac:dyDescent="0.3">
      <c r="A4" s="101"/>
      <c r="B4" s="99" t="s">
        <v>139</v>
      </c>
    </row>
    <row r="5" spans="1:7" ht="15" customHeight="1" x14ac:dyDescent="0.3">
      <c r="A5" s="102" t="s">
        <v>3</v>
      </c>
      <c r="B5" s="99" t="s">
        <v>76</v>
      </c>
    </row>
    <row r="6" spans="1:7" ht="15" customHeight="1" x14ac:dyDescent="0.3">
      <c r="A6" s="103" t="s">
        <v>4</v>
      </c>
      <c r="B6" s="99" t="s">
        <v>103</v>
      </c>
    </row>
    <row r="7" spans="1:7" ht="15" customHeight="1" x14ac:dyDescent="0.3">
      <c r="A7" s="104" t="s">
        <v>5</v>
      </c>
      <c r="B7" s="99" t="s">
        <v>104</v>
      </c>
    </row>
    <row r="8" spans="1:7" ht="15" customHeight="1" x14ac:dyDescent="0.3">
      <c r="A8" s="105" t="s">
        <v>6</v>
      </c>
      <c r="B8" s="99" t="s">
        <v>78</v>
      </c>
    </row>
    <row r="9" spans="1:7" ht="15" customHeight="1" x14ac:dyDescent="0.3">
      <c r="A9" s="106" t="s">
        <v>7</v>
      </c>
      <c r="B9" s="99" t="s">
        <v>79</v>
      </c>
    </row>
    <row r="11" spans="1:7" ht="15" customHeight="1" x14ac:dyDescent="0.3">
      <c r="A11" s="11" t="s">
        <v>68</v>
      </c>
      <c r="B11" s="107"/>
      <c r="C11" s="8"/>
      <c r="D11" s="107"/>
      <c r="E11" s="8"/>
      <c r="F11" s="1"/>
      <c r="G11" s="2"/>
    </row>
    <row r="12" spans="1:7" ht="15" customHeight="1" x14ac:dyDescent="0.3">
      <c r="E12" s="1"/>
      <c r="F12" s="1"/>
      <c r="G12" s="2"/>
    </row>
    <row r="13" spans="1:7" ht="15" customHeight="1" x14ac:dyDescent="0.4">
      <c r="A13" s="8" t="s">
        <v>69</v>
      </c>
      <c r="B13" s="107"/>
      <c r="C13" s="3"/>
      <c r="D13" s="3"/>
      <c r="E13" s="3"/>
      <c r="F13" s="3"/>
      <c r="G13" s="3"/>
    </row>
    <row r="14" spans="1:7" ht="15" customHeight="1" x14ac:dyDescent="0.3">
      <c r="A14" s="4" t="s">
        <v>72</v>
      </c>
      <c r="B14" s="4"/>
      <c r="C14" s="10">
        <v>2022</v>
      </c>
      <c r="D14" s="10">
        <f>C14+1</f>
        <v>2023</v>
      </c>
      <c r="E14" s="10">
        <f t="shared" ref="E14" si="0">D14+1</f>
        <v>2024</v>
      </c>
      <c r="F14" s="10">
        <f t="shared" ref="F14" si="1">E14+1</f>
        <v>2025</v>
      </c>
      <c r="G14" s="10">
        <f t="shared" ref="G14" si="2">F14+1</f>
        <v>2026</v>
      </c>
    </row>
    <row r="15" spans="1:7" ht="15" customHeight="1" x14ac:dyDescent="0.3">
      <c r="A15" s="108" t="s">
        <v>70</v>
      </c>
      <c r="B15" s="89" t="s">
        <v>71</v>
      </c>
      <c r="C15" s="32">
        <v>800</v>
      </c>
      <c r="D15" s="32">
        <v>900</v>
      </c>
      <c r="E15" s="32">
        <v>1000</v>
      </c>
      <c r="F15" s="32">
        <v>1100</v>
      </c>
      <c r="G15" s="32">
        <v>1200</v>
      </c>
    </row>
    <row r="16" spans="1:7" ht="15" customHeight="1" x14ac:dyDescent="0.3">
      <c r="B16" s="89" t="s">
        <v>21</v>
      </c>
      <c r="C16" s="33">
        <v>1.6</v>
      </c>
      <c r="D16" s="33">
        <v>1.7</v>
      </c>
      <c r="E16" s="33">
        <v>1.8</v>
      </c>
      <c r="F16" s="33">
        <v>1.9</v>
      </c>
      <c r="G16" s="33">
        <v>2</v>
      </c>
    </row>
    <row r="17" spans="1:7" ht="15" customHeight="1" x14ac:dyDescent="0.3">
      <c r="B17" s="19" t="s">
        <v>97</v>
      </c>
      <c r="C17" s="32">
        <v>1000</v>
      </c>
      <c r="D17" s="32">
        <v>1000</v>
      </c>
      <c r="E17" s="32">
        <v>1100</v>
      </c>
      <c r="F17" s="32">
        <v>1200</v>
      </c>
      <c r="G17" s="32">
        <v>1300</v>
      </c>
    </row>
    <row r="18" spans="1:7" ht="15" customHeight="1" x14ac:dyDescent="0.3">
      <c r="B18" s="19" t="s">
        <v>98</v>
      </c>
      <c r="C18" s="33">
        <v>0.5</v>
      </c>
      <c r="D18" s="33">
        <v>0.5</v>
      </c>
      <c r="E18" s="33">
        <v>0.5</v>
      </c>
      <c r="F18" s="33">
        <v>0.5</v>
      </c>
      <c r="G18" s="33">
        <v>0.5</v>
      </c>
    </row>
    <row r="19" spans="1:7" ht="15" customHeight="1" x14ac:dyDescent="0.3">
      <c r="B19" s="109" t="s">
        <v>99</v>
      </c>
      <c r="C19" s="35">
        <v>25</v>
      </c>
      <c r="D19" s="35">
        <v>25</v>
      </c>
      <c r="E19" s="35">
        <v>25</v>
      </c>
      <c r="F19" s="35">
        <v>25</v>
      </c>
      <c r="G19" s="35">
        <v>25</v>
      </c>
    </row>
    <row r="20" spans="1:7" ht="15" customHeight="1" x14ac:dyDescent="0.3">
      <c r="B20" s="91" t="s">
        <v>74</v>
      </c>
      <c r="C20" s="118">
        <f>(C15*C16-C17*C18)-C19</f>
        <v>755</v>
      </c>
      <c r="D20" s="118">
        <f>(D15*D16-D17*D18)-D19</f>
        <v>1005</v>
      </c>
      <c r="E20" s="118">
        <f t="shared" ref="E20:G20" si="3">(E15*E16-E17*E18)-E19</f>
        <v>1225</v>
      </c>
      <c r="F20" s="118">
        <f t="shared" si="3"/>
        <v>1465</v>
      </c>
      <c r="G20" s="118">
        <f t="shared" si="3"/>
        <v>1725</v>
      </c>
    </row>
    <row r="21" spans="1:7" ht="15" customHeight="1" x14ac:dyDescent="0.3">
      <c r="B21" s="91" t="s">
        <v>75</v>
      </c>
      <c r="C21" s="33">
        <f>C20/C15</f>
        <v>0.94374999999999998</v>
      </c>
      <c r="D21" s="33">
        <f>D20/D15</f>
        <v>1.1166666666666667</v>
      </c>
      <c r="E21" s="33">
        <f t="shared" ref="E21:G21" si="4">E20/E15</f>
        <v>1.2250000000000001</v>
      </c>
      <c r="F21" s="33">
        <f t="shared" si="4"/>
        <v>1.3318181818181818</v>
      </c>
      <c r="G21" s="33">
        <f t="shared" si="4"/>
        <v>1.4375</v>
      </c>
    </row>
    <row r="22" spans="1:7" ht="15" customHeight="1" x14ac:dyDescent="0.35">
      <c r="B22" s="87"/>
      <c r="C22" s="110"/>
      <c r="D22" s="110"/>
      <c r="E22" s="110"/>
      <c r="F22" s="110"/>
      <c r="G22" s="110"/>
    </row>
    <row r="23" spans="1:7" ht="15" customHeight="1" x14ac:dyDescent="0.3">
      <c r="A23" s="108" t="s">
        <v>80</v>
      </c>
      <c r="B23" s="89" t="s">
        <v>71</v>
      </c>
      <c r="C23" s="32">
        <v>1</v>
      </c>
      <c r="D23" s="32">
        <v>1</v>
      </c>
      <c r="E23" s="32">
        <v>1</v>
      </c>
      <c r="F23" s="32">
        <v>1</v>
      </c>
      <c r="G23" s="32">
        <v>1</v>
      </c>
    </row>
    <row r="24" spans="1:7" ht="15" customHeight="1" x14ac:dyDescent="0.3">
      <c r="B24" s="89" t="s">
        <v>21</v>
      </c>
      <c r="C24" s="33"/>
      <c r="D24" s="33"/>
      <c r="E24" s="33"/>
      <c r="F24" s="33"/>
      <c r="G24" s="33"/>
    </row>
    <row r="25" spans="1:7" ht="15" customHeight="1" x14ac:dyDescent="0.3">
      <c r="B25" s="19" t="s">
        <v>97</v>
      </c>
      <c r="C25" s="32"/>
      <c r="D25" s="32"/>
      <c r="E25" s="32"/>
      <c r="F25" s="32"/>
      <c r="G25" s="32"/>
    </row>
    <row r="26" spans="1:7" ht="15" customHeight="1" x14ac:dyDescent="0.3">
      <c r="B26" s="19" t="s">
        <v>73</v>
      </c>
      <c r="C26" s="33"/>
      <c r="D26" s="33"/>
      <c r="E26" s="33"/>
      <c r="F26" s="33"/>
      <c r="G26" s="33"/>
    </row>
    <row r="27" spans="1:7" ht="15" customHeight="1" x14ac:dyDescent="0.3">
      <c r="B27" s="109" t="s">
        <v>99</v>
      </c>
      <c r="C27" s="35"/>
      <c r="D27" s="35"/>
      <c r="E27" s="35"/>
      <c r="F27" s="35"/>
      <c r="G27" s="35"/>
    </row>
    <row r="28" spans="1:7" ht="15" customHeight="1" x14ac:dyDescent="0.3">
      <c r="B28" s="91" t="s">
        <v>81</v>
      </c>
      <c r="C28" s="118">
        <f>(C23*C24-C25*C26)-C27</f>
        <v>0</v>
      </c>
      <c r="D28" s="118">
        <f>(D23*D24-D25*D26)-D27</f>
        <v>0</v>
      </c>
      <c r="E28" s="118">
        <f t="shared" ref="E28" si="5">(E23*E24-E25*E26)-E27</f>
        <v>0</v>
      </c>
      <c r="F28" s="118">
        <f t="shared" ref="F28" si="6">(F23*F24-F25*F26)-F27</f>
        <v>0</v>
      </c>
      <c r="G28" s="118">
        <f t="shared" ref="G28" si="7">(G23*G24-G25*G26)-G27</f>
        <v>0</v>
      </c>
    </row>
    <row r="29" spans="1:7" ht="15" customHeight="1" x14ac:dyDescent="0.3">
      <c r="B29" s="91" t="s">
        <v>82</v>
      </c>
      <c r="C29" s="33">
        <f>C28/C23</f>
        <v>0</v>
      </c>
      <c r="D29" s="33">
        <f>D28/D23</f>
        <v>0</v>
      </c>
      <c r="E29" s="33">
        <f t="shared" ref="E29" si="8">E28/E23</f>
        <v>0</v>
      </c>
      <c r="F29" s="33">
        <f t="shared" ref="F29" si="9">F28/F23</f>
        <v>0</v>
      </c>
      <c r="G29" s="33">
        <f t="shared" ref="G29" si="10">G28/G23</f>
        <v>0</v>
      </c>
    </row>
    <row r="30" spans="1:7" ht="15" customHeight="1" x14ac:dyDescent="0.3">
      <c r="C30" s="90"/>
      <c r="D30" s="90"/>
      <c r="E30" s="90"/>
      <c r="F30" s="90"/>
      <c r="G30" s="90"/>
    </row>
    <row r="31" spans="1:7" ht="15" customHeight="1" x14ac:dyDescent="0.3">
      <c r="A31" s="25" t="s">
        <v>83</v>
      </c>
      <c r="B31" s="25"/>
      <c r="C31" s="111">
        <f>C20</f>
        <v>755</v>
      </c>
      <c r="D31" s="111">
        <f t="shared" ref="D31:G31" si="11">D20</f>
        <v>1005</v>
      </c>
      <c r="E31" s="111">
        <f t="shared" si="11"/>
        <v>1225</v>
      </c>
      <c r="F31" s="111">
        <f t="shared" si="11"/>
        <v>1465</v>
      </c>
      <c r="G31" s="111">
        <f t="shared" si="11"/>
        <v>1725</v>
      </c>
    </row>
    <row r="32" spans="1:7" ht="15" customHeight="1" x14ac:dyDescent="0.3">
      <c r="A32" s="25" t="s">
        <v>84</v>
      </c>
      <c r="B32" s="25"/>
      <c r="C32" s="111">
        <f>C28</f>
        <v>0</v>
      </c>
      <c r="D32" s="111">
        <f t="shared" ref="D32:G32" si="12">D28</f>
        <v>0</v>
      </c>
      <c r="E32" s="111">
        <f t="shared" si="12"/>
        <v>0</v>
      </c>
      <c r="F32" s="111">
        <f t="shared" si="12"/>
        <v>0</v>
      </c>
      <c r="G32" s="111">
        <f t="shared" si="12"/>
        <v>0</v>
      </c>
    </row>
    <row r="33" spans="1:7" ht="15" customHeight="1" x14ac:dyDescent="0.3">
      <c r="A33" s="25" t="s">
        <v>106</v>
      </c>
      <c r="B33" s="25"/>
      <c r="C33" s="111">
        <v>0</v>
      </c>
      <c r="D33" s="111">
        <v>0</v>
      </c>
      <c r="E33" s="111">
        <v>0</v>
      </c>
      <c r="F33" s="111">
        <v>0</v>
      </c>
      <c r="G33" s="111">
        <v>0</v>
      </c>
    </row>
    <row r="34" spans="1:7" ht="15" customHeight="1" x14ac:dyDescent="0.3">
      <c r="A34" s="25" t="s">
        <v>85</v>
      </c>
      <c r="B34" s="112"/>
      <c r="C34" s="119">
        <f>SUM(C31:C33)</f>
        <v>755</v>
      </c>
      <c r="D34" s="119">
        <f>SUM(D31:D33)</f>
        <v>1005</v>
      </c>
      <c r="E34" s="119">
        <f>SUM(E31:E33)</f>
        <v>1225</v>
      </c>
      <c r="F34" s="119">
        <f>SUM(F31:F33)</f>
        <v>1465</v>
      </c>
      <c r="G34" s="119">
        <f>SUM(G31:G33)</f>
        <v>1725</v>
      </c>
    </row>
    <row r="35" spans="1:7" ht="15" customHeight="1" x14ac:dyDescent="0.3">
      <c r="A35" s="82"/>
      <c r="B35" s="82"/>
      <c r="C35" s="82"/>
      <c r="D35" s="82"/>
      <c r="E35" s="82"/>
      <c r="F35" s="82"/>
      <c r="G35" s="82"/>
    </row>
    <row r="36" spans="1:7" ht="15" customHeight="1" x14ac:dyDescent="0.3">
      <c r="A36" s="13" t="s">
        <v>88</v>
      </c>
      <c r="B36" s="81"/>
      <c r="C36" s="81"/>
      <c r="D36" s="82"/>
      <c r="E36" s="82"/>
      <c r="F36" s="82"/>
      <c r="G36" s="82"/>
    </row>
    <row r="37" spans="1:7" ht="15" customHeight="1" x14ac:dyDescent="0.3">
      <c r="A37" s="5"/>
      <c r="B37" s="113"/>
      <c r="C37" s="10">
        <v>2022</v>
      </c>
      <c r="D37" s="10">
        <v>2023</v>
      </c>
      <c r="E37" s="10">
        <v>2024</v>
      </c>
      <c r="F37" s="10">
        <v>2025</v>
      </c>
      <c r="G37" s="10">
        <v>2026</v>
      </c>
    </row>
    <row r="38" spans="1:7" ht="15" customHeight="1" x14ac:dyDescent="0.3">
      <c r="B38" s="114" t="s">
        <v>86</v>
      </c>
      <c r="C38" s="27">
        <v>150</v>
      </c>
      <c r="D38" s="27">
        <v>150</v>
      </c>
      <c r="E38" s="27">
        <v>150</v>
      </c>
      <c r="F38" s="27">
        <v>150</v>
      </c>
      <c r="G38" s="27">
        <v>150</v>
      </c>
    </row>
    <row r="39" spans="1:7" ht="15" customHeight="1" x14ac:dyDescent="0.3">
      <c r="B39" s="114" t="s">
        <v>87</v>
      </c>
      <c r="C39" s="27">
        <v>20</v>
      </c>
      <c r="D39" s="27">
        <v>20</v>
      </c>
      <c r="E39" s="27">
        <v>20</v>
      </c>
      <c r="F39" s="27">
        <v>20</v>
      </c>
      <c r="G39" s="27">
        <v>20</v>
      </c>
    </row>
    <row r="40" spans="1:7" ht="15" customHeight="1" x14ac:dyDescent="0.3">
      <c r="B40" s="115" t="s">
        <v>17</v>
      </c>
      <c r="C40" s="35">
        <v>120</v>
      </c>
      <c r="D40" s="35">
        <v>120</v>
      </c>
      <c r="E40" s="35">
        <v>120</v>
      </c>
      <c r="F40" s="35">
        <v>120</v>
      </c>
      <c r="G40" s="35">
        <v>120</v>
      </c>
    </row>
    <row r="41" spans="1:7" ht="15" customHeight="1" x14ac:dyDescent="0.3">
      <c r="B41" s="115" t="s">
        <v>18</v>
      </c>
      <c r="C41" s="35">
        <v>25</v>
      </c>
      <c r="D41" s="35">
        <v>25</v>
      </c>
      <c r="E41" s="35">
        <v>25</v>
      </c>
      <c r="F41" s="35">
        <v>25</v>
      </c>
      <c r="G41" s="35">
        <v>25</v>
      </c>
    </row>
    <row r="42" spans="1:7" ht="15" customHeight="1" x14ac:dyDescent="0.3">
      <c r="B42" s="116" t="s">
        <v>105</v>
      </c>
      <c r="C42" s="35">
        <f>SUM(C38:C41)</f>
        <v>315</v>
      </c>
      <c r="D42" s="35">
        <f t="shared" ref="D42:G42" si="13">SUM(D38:D41)</f>
        <v>315</v>
      </c>
      <c r="E42" s="35">
        <f t="shared" si="13"/>
        <v>315</v>
      </c>
      <c r="F42" s="35">
        <f t="shared" si="13"/>
        <v>315</v>
      </c>
      <c r="G42" s="35">
        <f t="shared" si="13"/>
        <v>315</v>
      </c>
    </row>
    <row r="43" spans="1:7" ht="15" customHeight="1" x14ac:dyDescent="0.3">
      <c r="A43" s="87"/>
      <c r="B43" s="87"/>
      <c r="C43" s="83"/>
      <c r="D43" s="83"/>
      <c r="E43" s="83"/>
      <c r="F43" s="83"/>
      <c r="G43" s="83"/>
    </row>
    <row r="44" spans="1:7" ht="15" customHeight="1" x14ac:dyDescent="0.3">
      <c r="A44" s="14" t="s">
        <v>89</v>
      </c>
      <c r="B44" s="86"/>
      <c r="C44" s="83"/>
      <c r="D44" s="83"/>
      <c r="E44" s="83"/>
      <c r="F44" s="83"/>
      <c r="G44" s="83"/>
    </row>
    <row r="45" spans="1:7" ht="15" customHeight="1" x14ac:dyDescent="0.3">
      <c r="B45" s="117" t="s">
        <v>1</v>
      </c>
      <c r="C45" s="133">
        <f>C34-C42</f>
        <v>440</v>
      </c>
      <c r="D45" s="133">
        <f t="shared" ref="D45:G45" si="14">D34-D42</f>
        <v>690</v>
      </c>
      <c r="E45" s="133">
        <f t="shared" si="14"/>
        <v>910</v>
      </c>
      <c r="F45" s="133">
        <f t="shared" si="14"/>
        <v>1150</v>
      </c>
      <c r="G45" s="133">
        <f t="shared" si="14"/>
        <v>1410</v>
      </c>
    </row>
    <row r="46" spans="1:7" ht="15" customHeight="1" x14ac:dyDescent="0.3">
      <c r="B46" s="97"/>
      <c r="C46" s="97"/>
      <c r="D46" s="97"/>
      <c r="E46" s="97"/>
      <c r="F46" s="97"/>
      <c r="G46" s="97"/>
    </row>
    <row r="47" spans="1:7" ht="33" customHeight="1" x14ac:dyDescent="0.3">
      <c r="A47" s="147" t="s">
        <v>140</v>
      </c>
      <c r="B47" s="147"/>
      <c r="C47" s="147"/>
      <c r="D47" s="147"/>
      <c r="E47" s="147"/>
      <c r="F47" s="147"/>
      <c r="G47" s="147"/>
    </row>
  </sheetData>
  <mergeCells count="1">
    <mergeCell ref="A47:G47"/>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48E38-3057-48D8-BD82-8E368C08C52D}">
  <dimension ref="A1:G31"/>
  <sheetViews>
    <sheetView tabSelected="1" topLeftCell="A25" workbookViewId="0">
      <selection activeCell="C51" sqref="C51"/>
    </sheetView>
  </sheetViews>
  <sheetFormatPr defaultRowHeight="14.5" x14ac:dyDescent="0.35"/>
  <cols>
    <col min="1" max="1" width="9.08984375" customWidth="1"/>
    <col min="2" max="2" width="17.08984375" customWidth="1"/>
    <col min="3" max="3" width="11.453125" style="122" customWidth="1"/>
    <col min="4" max="7" width="11.453125" customWidth="1"/>
  </cols>
  <sheetData>
    <row r="1" spans="1:7" ht="18.5" x14ac:dyDescent="0.45">
      <c r="A1" s="28" t="s">
        <v>118</v>
      </c>
      <c r="B1" s="28"/>
    </row>
    <row r="2" spans="1:7" ht="18.5" x14ac:dyDescent="0.45">
      <c r="A2" s="28"/>
      <c r="B2" s="28"/>
    </row>
    <row r="3" spans="1:7" x14ac:dyDescent="0.35">
      <c r="A3" s="7" t="s">
        <v>2</v>
      </c>
      <c r="B3" s="39" t="s">
        <v>95</v>
      </c>
    </row>
    <row r="4" spans="1:7" x14ac:dyDescent="0.35">
      <c r="A4" s="7"/>
      <c r="B4" s="39" t="s">
        <v>141</v>
      </c>
    </row>
    <row r="5" spans="1:7" x14ac:dyDescent="0.35">
      <c r="A5" s="7"/>
      <c r="B5" s="39" t="s">
        <v>119</v>
      </c>
    </row>
    <row r="6" spans="1:7" x14ac:dyDescent="0.35">
      <c r="A6" s="95" t="s">
        <v>122</v>
      </c>
      <c r="B6" s="39" t="s">
        <v>77</v>
      </c>
    </row>
    <row r="7" spans="1:7" x14ac:dyDescent="0.35">
      <c r="A7" s="95"/>
      <c r="B7" s="39" t="s">
        <v>120</v>
      </c>
    </row>
    <row r="8" spans="1:7" x14ac:dyDescent="0.35">
      <c r="A8" s="94" t="s">
        <v>4</v>
      </c>
      <c r="B8" s="39" t="s">
        <v>121</v>
      </c>
    </row>
    <row r="9" spans="1:7" x14ac:dyDescent="0.35">
      <c r="A9" s="9" t="s">
        <v>5</v>
      </c>
      <c r="B9" s="39" t="s">
        <v>123</v>
      </c>
    </row>
    <row r="10" spans="1:7" x14ac:dyDescent="0.35">
      <c r="A10" s="12" t="s">
        <v>6</v>
      </c>
      <c r="B10" s="39" t="s">
        <v>29</v>
      </c>
    </row>
    <row r="11" spans="1:7" x14ac:dyDescent="0.35">
      <c r="A11" s="15" t="s">
        <v>7</v>
      </c>
      <c r="B11" s="39" t="s">
        <v>28</v>
      </c>
    </row>
    <row r="12" spans="1:7" x14ac:dyDescent="0.35">
      <c r="A12" t="s">
        <v>10</v>
      </c>
      <c r="B12" s="39" t="s">
        <v>30</v>
      </c>
    </row>
    <row r="13" spans="1:7" x14ac:dyDescent="0.35">
      <c r="A13" s="16" t="s">
        <v>11</v>
      </c>
      <c r="B13" s="39" t="s">
        <v>12</v>
      </c>
    </row>
    <row r="14" spans="1:7" ht="15.5" x14ac:dyDescent="0.35">
      <c r="A14" s="121"/>
      <c r="B14" s="121"/>
    </row>
    <row r="15" spans="1:7" ht="18" x14ac:dyDescent="0.35">
      <c r="A15" s="11" t="s">
        <v>126</v>
      </c>
      <c r="B15" s="7"/>
      <c r="C15" s="8"/>
      <c r="D15" s="8"/>
      <c r="E15" s="1"/>
      <c r="F15" s="1"/>
      <c r="G15" s="2"/>
    </row>
    <row r="16" spans="1:7" ht="18" x14ac:dyDescent="0.4">
      <c r="C16" s="3"/>
      <c r="D16" s="3"/>
      <c r="E16" s="3"/>
      <c r="F16" s="3"/>
      <c r="G16" s="3"/>
    </row>
    <row r="17" spans="1:7" x14ac:dyDescent="0.35">
      <c r="A17" s="17"/>
      <c r="B17" s="123"/>
      <c r="C17" s="10">
        <v>2022</v>
      </c>
      <c r="D17" s="120">
        <f>C17+1</f>
        <v>2023</v>
      </c>
      <c r="E17" s="120">
        <f t="shared" ref="E17:G17" si="0">D17+1</f>
        <v>2024</v>
      </c>
      <c r="F17" s="120">
        <f t="shared" si="0"/>
        <v>2025</v>
      </c>
      <c r="G17" s="120">
        <f t="shared" si="0"/>
        <v>2026</v>
      </c>
    </row>
    <row r="18" spans="1:7" x14ac:dyDescent="0.35">
      <c r="A18" s="148" t="s">
        <v>107</v>
      </c>
      <c r="B18" s="149"/>
      <c r="C18" s="135">
        <v>900</v>
      </c>
      <c r="D18" s="135">
        <v>900</v>
      </c>
      <c r="E18" s="135">
        <v>900</v>
      </c>
      <c r="F18" s="135">
        <v>900</v>
      </c>
      <c r="G18" s="135">
        <v>900</v>
      </c>
    </row>
    <row r="19" spans="1:7" x14ac:dyDescent="0.35">
      <c r="A19" s="124" t="s">
        <v>108</v>
      </c>
      <c r="B19" s="124"/>
      <c r="C19" s="135">
        <v>550</v>
      </c>
      <c r="D19" s="135">
        <v>550</v>
      </c>
      <c r="E19" s="135">
        <v>550</v>
      </c>
      <c r="F19" s="135">
        <v>550</v>
      </c>
      <c r="G19" s="135">
        <v>550</v>
      </c>
    </row>
    <row r="20" spans="1:7" x14ac:dyDescent="0.35">
      <c r="A20" s="124" t="s">
        <v>109</v>
      </c>
      <c r="B20" s="124"/>
      <c r="C20" s="135">
        <v>600</v>
      </c>
      <c r="D20" s="135">
        <v>600</v>
      </c>
      <c r="E20" s="135">
        <v>600</v>
      </c>
      <c r="F20" s="135">
        <v>600</v>
      </c>
      <c r="G20" s="135">
        <v>600</v>
      </c>
    </row>
    <row r="21" spans="1:7" x14ac:dyDescent="0.35">
      <c r="A21" s="89" t="s">
        <v>142</v>
      </c>
      <c r="B21" s="125"/>
      <c r="C21" s="142">
        <v>0.2</v>
      </c>
      <c r="D21" s="142">
        <v>0.3</v>
      </c>
      <c r="E21" s="142">
        <v>0.4</v>
      </c>
      <c r="F21" s="142">
        <v>0.5</v>
      </c>
      <c r="G21" s="142">
        <v>0.6</v>
      </c>
    </row>
    <row r="22" spans="1:7" x14ac:dyDescent="0.35">
      <c r="A22" s="126" t="s">
        <v>110</v>
      </c>
      <c r="B22" s="127"/>
      <c r="C22" s="136">
        <f>(52*((C18*0.5)+((C19+C20)*0.5)))*C21</f>
        <v>10660</v>
      </c>
      <c r="D22" s="136">
        <f t="shared" ref="D22:G22" si="1">(52*((D18*0.5)+((D19+D20)*0.5)))*D21</f>
        <v>15990</v>
      </c>
      <c r="E22" s="136">
        <f t="shared" si="1"/>
        <v>21320</v>
      </c>
      <c r="F22" s="136">
        <f t="shared" si="1"/>
        <v>26650</v>
      </c>
      <c r="G22" s="136">
        <f t="shared" si="1"/>
        <v>31980</v>
      </c>
    </row>
    <row r="23" spans="1:7" x14ac:dyDescent="0.35">
      <c r="A23" s="128" t="s">
        <v>111</v>
      </c>
      <c r="B23" s="129"/>
      <c r="C23" s="137">
        <f>SUM(C24:C26)</f>
        <v>1500</v>
      </c>
      <c r="D23" s="137">
        <f t="shared" ref="D23:G23" si="2">SUM(D24:D26)</f>
        <v>1500</v>
      </c>
      <c r="E23" s="137">
        <f t="shared" si="2"/>
        <v>1500</v>
      </c>
      <c r="F23" s="137">
        <f t="shared" si="2"/>
        <v>1600</v>
      </c>
      <c r="G23" s="137">
        <f t="shared" si="2"/>
        <v>2000</v>
      </c>
    </row>
    <row r="24" spans="1:7" x14ac:dyDescent="0.35">
      <c r="A24" s="150" t="s">
        <v>112</v>
      </c>
      <c r="B24" s="151"/>
      <c r="C24" s="137">
        <v>600</v>
      </c>
      <c r="D24" s="137">
        <v>600</v>
      </c>
      <c r="E24" s="137">
        <v>600</v>
      </c>
      <c r="F24" s="137">
        <v>600</v>
      </c>
      <c r="G24" s="137">
        <v>600</v>
      </c>
    </row>
    <row r="25" spans="1:7" x14ac:dyDescent="0.35">
      <c r="A25" s="18" t="s">
        <v>113</v>
      </c>
      <c r="B25" s="18"/>
      <c r="C25" s="137">
        <v>600</v>
      </c>
      <c r="D25" s="137">
        <v>600</v>
      </c>
      <c r="E25" s="137">
        <v>600</v>
      </c>
      <c r="F25" s="137">
        <v>600</v>
      </c>
      <c r="G25" s="137">
        <v>600</v>
      </c>
    </row>
    <row r="26" spans="1:7" x14ac:dyDescent="0.35">
      <c r="A26" s="18" t="s">
        <v>114</v>
      </c>
      <c r="B26" s="18"/>
      <c r="C26" s="138">
        <v>300</v>
      </c>
      <c r="D26" s="138">
        <v>300</v>
      </c>
      <c r="E26" s="138">
        <v>300</v>
      </c>
      <c r="F26" s="138">
        <v>400</v>
      </c>
      <c r="G26" s="138">
        <v>800</v>
      </c>
    </row>
    <row r="27" spans="1:7" x14ac:dyDescent="0.35">
      <c r="A27" s="18" t="s">
        <v>115</v>
      </c>
      <c r="B27" s="17"/>
      <c r="C27" s="134" t="s">
        <v>116</v>
      </c>
      <c r="D27" s="140"/>
      <c r="E27" s="140"/>
      <c r="F27" s="140"/>
      <c r="G27" s="140"/>
    </row>
    <row r="28" spans="1:7" x14ac:dyDescent="0.35">
      <c r="A28" s="152"/>
      <c r="B28" s="153"/>
      <c r="C28" s="137"/>
      <c r="D28" s="141"/>
      <c r="E28" s="141"/>
      <c r="F28" s="141"/>
      <c r="G28" s="141"/>
    </row>
    <row r="29" spans="1:7" x14ac:dyDescent="0.35">
      <c r="A29" s="130" t="s">
        <v>117</v>
      </c>
      <c r="B29" s="123"/>
      <c r="C29" s="134" t="s">
        <v>124</v>
      </c>
      <c r="D29" s="137"/>
      <c r="E29" s="137"/>
      <c r="F29" s="137"/>
      <c r="G29" s="137"/>
    </row>
    <row r="30" spans="1:7" x14ac:dyDescent="0.35">
      <c r="A30" s="154"/>
      <c r="B30" s="155"/>
      <c r="C30" s="139"/>
      <c r="D30" s="137"/>
      <c r="E30" s="137"/>
      <c r="F30" s="137"/>
      <c r="G30" s="137"/>
    </row>
    <row r="31" spans="1:7" x14ac:dyDescent="0.35">
      <c r="A31" s="131" t="s">
        <v>125</v>
      </c>
      <c r="B31" s="132"/>
      <c r="C31" s="137">
        <f>C22-C23</f>
        <v>9160</v>
      </c>
      <c r="D31" s="137">
        <f>D22-D23</f>
        <v>14490</v>
      </c>
      <c r="E31" s="137">
        <f>E22-E23</f>
        <v>19820</v>
      </c>
      <c r="F31" s="137">
        <f>F22-F23</f>
        <v>25050</v>
      </c>
      <c r="G31" s="137">
        <f>G22-G23</f>
        <v>29980</v>
      </c>
    </row>
  </sheetData>
  <mergeCells count="4">
    <mergeCell ref="A18:B18"/>
    <mergeCell ref="A24:B24"/>
    <mergeCell ref="A28:B28"/>
    <mergeCell ref="A30:B30"/>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landingspagina</vt:lpstr>
      <vt:lpstr>investeringen</vt:lpstr>
      <vt:lpstr>Saldo teelt</vt:lpstr>
      <vt:lpstr>Saldo thuisverkoop</vt:lpstr>
      <vt:lpstr>saldo hoevetoerisme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Jacky Swennen</dc:creator>
  <cp:lastModifiedBy>Lieven Vancoillie</cp:lastModifiedBy>
  <cp:lastPrinted>2019-11-27T06:28:28Z</cp:lastPrinted>
  <dcterms:created xsi:type="dcterms:W3CDTF">2019-10-10T13:17:42Z</dcterms:created>
  <dcterms:modified xsi:type="dcterms:W3CDTF">2022-06-22T16:26:08Z</dcterms:modified>
</cp:coreProperties>
</file>